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tabRatio="163" activeTab="0"/>
  </bookViews>
  <sheets>
    <sheet name="PEI 2014-2018" sheetId="1" r:id="rId1"/>
    <sheet name="Cédula 1" sheetId="2" state="hidden" r:id="rId2"/>
    <sheet name="Cédula 2" sheetId="3" state="hidden" r:id="rId3"/>
  </sheets>
  <definedNames>
    <definedName name="_xlnm.Print_Area" localSheetId="1">'Cédula 1'!$A$2:$N$53</definedName>
    <definedName name="_xlnm.Print_Area" localSheetId="2">'Cédula 2'!$A$2:$N$53</definedName>
    <definedName name="_xlnm.Print_Area" localSheetId="0">'PEI 2014-2018'!$A$1:$J$49</definedName>
    <definedName name="_xlnm.Print_Titles" localSheetId="0">'PEI 2014-2018'!$1:$8</definedName>
  </definedNames>
  <calcPr fullCalcOnLoad="1"/>
</workbook>
</file>

<file path=xl/sharedStrings.xml><?xml version="1.0" encoding="utf-8"?>
<sst xmlns="http://schemas.openxmlformats.org/spreadsheetml/2006/main" count="376" uniqueCount="141">
  <si>
    <t>Descripción/Indicador</t>
  </si>
  <si>
    <t>FUENTE: Informe mensual de labores del Departamento Electoral.</t>
  </si>
  <si>
    <t>Indicador (minutos)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</si>
  <si>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</si>
  <si>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</si>
  <si>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</si>
  <si>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</si>
  <si>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</si>
  <si>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</si>
  <si>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</si>
  <si>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</si>
  <si>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</si>
  <si>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</si>
  <si>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</si>
  <si>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</si>
  <si>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</si>
  <si>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</si>
  <si>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r>
      <t xml:space="preserve">FEB </t>
    </r>
    <r>
      <rPr>
        <vertAlign val="superscript"/>
        <sz val="10"/>
        <color indexed="8"/>
        <rFont val="Tahoma"/>
        <family val="2"/>
      </rPr>
      <t>1/</t>
    </r>
  </si>
  <si>
    <r>
      <rPr>
        <b/>
        <sz val="9"/>
        <color indexed="9"/>
        <rFont val="Symbol"/>
        <family val="1"/>
      </rPr>
      <t>S</t>
    </r>
    <r>
      <rPr>
        <b/>
        <sz val="9"/>
        <color indexed="9"/>
        <rFont val="Tahoma"/>
        <family val="2"/>
      </rPr>
      <t xml:space="preserve"> (Tiempo de distribución menos tiempo de captura)</t>
    </r>
  </si>
  <si>
    <r>
      <rPr>
        <b/>
        <sz val="10"/>
        <color indexed="9"/>
        <rFont val="Symbol"/>
        <family val="1"/>
      </rPr>
      <t>S</t>
    </r>
    <r>
      <rPr>
        <b/>
        <sz val="10"/>
        <color indexed="9"/>
        <rFont val="Tahoma"/>
        <family val="2"/>
      </rPr>
      <t xml:space="preserve"> Usuarios que solicitaron cédula ese mes</t>
    </r>
  </si>
  <si>
    <t>Nota: El dato se reporta como valor agregado.</t>
  </si>
  <si>
    <t>Mínimo</t>
  </si>
  <si>
    <t>Máximo</t>
  </si>
  <si>
    <t>Promedio</t>
  </si>
  <si>
    <t>LI</t>
  </si>
  <si>
    <t>LS</t>
  </si>
  <si>
    <t>D.E.</t>
  </si>
  <si>
    <t>N. C. 95%</t>
  </si>
  <si>
    <r>
      <t xml:space="preserve">FEB </t>
    </r>
    <r>
      <rPr>
        <vertAlign val="superscript"/>
        <sz val="10"/>
        <color indexed="8"/>
        <rFont val="Tahoma"/>
        <family val="2"/>
      </rPr>
      <t>2/</t>
    </r>
  </si>
  <si>
    <t>Estadísticas descriptivas 2014</t>
  </si>
  <si>
    <r>
      <rPr>
        <vertAlign val="superscript"/>
        <sz val="10"/>
        <color indexed="8"/>
        <rFont val="Tahoma"/>
        <family val="2"/>
      </rPr>
      <t>*</t>
    </r>
    <r>
      <rPr>
        <sz val="10"/>
        <color indexed="8"/>
        <rFont val="Tahoma"/>
        <family val="2"/>
      </rPr>
      <t xml:space="preserve"> Se modifica el cálculo del indicador dado que se consideran las 24 horas del día.</t>
    </r>
  </si>
  <si>
    <r>
      <rPr>
        <vertAlign val="superscript"/>
        <sz val="10"/>
        <color indexed="8"/>
        <rFont val="Tahoma"/>
        <family val="2"/>
      </rPr>
      <t>1/</t>
    </r>
    <r>
      <rPr>
        <sz val="10"/>
        <color indexed="8"/>
        <rFont val="Tahoma"/>
        <family val="2"/>
      </rPr>
      <t xml:space="preserve"> Se reportan problemas de autenticación en el SERSICI durante el mes.</t>
    </r>
  </si>
  <si>
    <t>PROCESO CERTIFICADO: EXPEDICIÓN DOCUMENTO DE IDENTIDAD (CÉDULA)</t>
  </si>
  <si>
    <t>2.2</t>
  </si>
  <si>
    <r>
      <t xml:space="preserve">Días naturales </t>
    </r>
    <r>
      <rPr>
        <b/>
        <vertAlign val="superscript"/>
        <sz val="10"/>
        <color indexed="9"/>
        <rFont val="Tahoma"/>
        <family val="2"/>
      </rPr>
      <t>*</t>
    </r>
  </si>
  <si>
    <t>2.1 Tiempo promedio entre la captura de la solicitud de cédula, hasta la distribución, durante el mes, en sede central del TSE. (Datos en días naturales)</t>
  </si>
  <si>
    <t>2.2 Tiempo promedio entre la captura de la solicitud de cédula, hasta la distribución, durante el mes, en Oficinas Regionales del TSE. (Datos en días naturales)</t>
  </si>
  <si>
    <r>
      <rPr>
        <vertAlign val="superscript"/>
        <sz val="10"/>
        <color indexed="8"/>
        <rFont val="Tahoma"/>
        <family val="2"/>
      </rPr>
      <t xml:space="preserve">* </t>
    </r>
    <r>
      <rPr>
        <sz val="10"/>
        <color indexed="8"/>
        <rFont val="Tahoma"/>
        <family val="2"/>
      </rPr>
      <t>Se modifica el cálculo del indicador dado que se consideran las 24 horas del día.</t>
    </r>
  </si>
  <si>
    <r>
      <rPr>
        <vertAlign val="superscript"/>
        <sz val="10"/>
        <color indexed="8"/>
        <rFont val="Tahoma"/>
        <family val="2"/>
      </rPr>
      <t>1/</t>
    </r>
    <r>
      <rPr>
        <sz val="10"/>
        <color indexed="8"/>
        <rFont val="Tahoma"/>
        <family val="2"/>
      </rPr>
      <t xml:space="preserve"> Se reportan inconsistencias del sistema durante el mes.</t>
    </r>
  </si>
  <si>
    <t>2.3 Tiempo promedio entre la captura de la solicitud de cédula de meses anteriores, hasta la distribución, durante el mes, en sede central del TSE. (Datos en días naturales)</t>
  </si>
  <si>
    <t>2.4 Tiempo promedio entre la captura de la solicitud de cédula de meses anteriores, hasta la distribución, durante el mes, en Oficinas Regionales del TSE. (Datos en días naturales)</t>
  </si>
  <si>
    <t>Línea de Acción</t>
  </si>
  <si>
    <t>Tiempo de distribución de la cédula de identidad</t>
  </si>
  <si>
    <t>Ejecutar un plan para reducir los tiempos de espera en los servicios civiles (Certificación, TIM, Opciones y Naturalizaciones; Actos Jurídicos) y electorales (Cédulas)</t>
  </si>
  <si>
    <t>Tiempo promedio entre la toma de la ficha y cuando inicia la atención en ventanilla, en certificaciones</t>
  </si>
  <si>
    <t>Tiempo promedio entre la toma de la ficha y cuando inicia la atención en ventanilla, en TIM</t>
  </si>
  <si>
    <t>Tiempo promedio entre la toma de la ficha y cuando inicia la atención en ventanilla, en Opciones y Naturalizaciones (consultas)</t>
  </si>
  <si>
    <t>Tiempo promedio entre la toma de la ficha y cuando inicia la atención en ventanilla, en Actos Jurídicos (consultas)</t>
  </si>
  <si>
    <t>Tiempo promedio entre la toma de la ficha y cuando inicia la atención en ventanilla, en Actos Jurídicos (reconocimientos)</t>
  </si>
  <si>
    <t>Tiempo promedio entre la toma de la ficha y cuando inicia la atención en ventanilla, en cédulas (renovación)</t>
  </si>
  <si>
    <t>Tiempo promedio entre la toma de la ficha y cuando inicia la atención en ventanilla, en cédulas (primera vez)</t>
  </si>
  <si>
    <t>Desarrollar programas permanentes para el fomento de la cultura democrática con poblaciones definidas</t>
  </si>
  <si>
    <t>LE 2.2</t>
  </si>
  <si>
    <t>Porcentaje de cursos de capacitación diseñados en materia de cultura cívica y promoción de valores democráticos, dirigidos a estudiantes, docentes y directores.</t>
  </si>
  <si>
    <t>Porcentaje de actividades de capacitación dirigidas a partidos políticos</t>
  </si>
  <si>
    <t>Porcentaje de actividades académicas realizadas en temas de democracia y elecciones</t>
  </si>
  <si>
    <t>Propiciar espacios permanentes en medios de comunicación</t>
  </si>
  <si>
    <t>LE 2.3</t>
  </si>
  <si>
    <t>Porcentaje de actividades de divulgación e información con presencia en medios de comunicación</t>
  </si>
  <si>
    <t>Tiempo promedio entre la toma de la ficha y cuando inicia la atención en ventanilla, en Opciones y Naturalizaciones (entrega de documentos)</t>
  </si>
  <si>
    <t>LE 3.2</t>
  </si>
  <si>
    <t>Optimizar la resolución de trámites en las secciones de Opciones y Naturalizaciones; Actos Jurídicos e Inscripciones</t>
  </si>
  <si>
    <t>Tiempo promedio para resolver el trámite de naturalización (Dato en días hábiles)</t>
  </si>
  <si>
    <t>LE 3.3</t>
  </si>
  <si>
    <t>Ejecutar obras de infraestructura para atender las necesidades de la población</t>
  </si>
  <si>
    <t>Porcentaje de obras de infraestructura realizadas en Sede Central</t>
  </si>
  <si>
    <t>Tiempo promedio para resolver el trámite de Actos Jurídicos, ocursos (Dato en días hábiles)</t>
  </si>
  <si>
    <t>Tiempo promedio para resolver el trámite de Actos Jurídicos, reconocimientos (Dato en días hábiles)</t>
  </si>
  <si>
    <t>Responsable</t>
  </si>
  <si>
    <t>Departamento Electoral</t>
  </si>
  <si>
    <t>Departamento Civil</t>
  </si>
  <si>
    <t>Opciones y Naturalizaciones</t>
  </si>
  <si>
    <t>Actos Jurídicos</t>
  </si>
  <si>
    <t>Instituto de Formación y Estudios en Democracia</t>
  </si>
  <si>
    <t>Inscripciones</t>
  </si>
  <si>
    <t>Ingeniería y Arquitectura</t>
  </si>
  <si>
    <t>No aplica (n.a.); Dato no disponible (n.d.).</t>
  </si>
  <si>
    <t>Tiempo promedio para inscribir nacimientos  por mes, en sede central
(Datos en días hábiles)</t>
  </si>
  <si>
    <t>Tiempo promedio para inscribir defunciones  por mes, en sede central
(Datos en días hábiles)</t>
  </si>
  <si>
    <t>Tiempo promedio para inscribir matrimonios por mes, en sede central
(Datos en días hábiles)</t>
  </si>
  <si>
    <t>FUENTE: Información consolidada por el Área de Planificación de la Dirección Ejecutiva, según los datos consignados en informes remitidos por las unidades administrativas del TSE.</t>
  </si>
  <si>
    <t>Porcentaje de oficinas regionales acondicionadas en aspectos de seguridad humana</t>
  </si>
  <si>
    <t>Porcentaje de oficinas regionales con mejoras de infraestructura - Ley 7600</t>
  </si>
  <si>
    <t xml:space="preserve">Actos Jurídicos </t>
  </si>
  <si>
    <t xml:space="preserve">
</t>
  </si>
  <si>
    <r>
      <t xml:space="preserve">2012 </t>
    </r>
    <r>
      <rPr>
        <b/>
        <vertAlign val="superscript"/>
        <sz val="10"/>
        <color indexed="8"/>
        <rFont val="Arial"/>
        <family val="2"/>
      </rPr>
      <t>1/</t>
    </r>
  </si>
  <si>
    <r>
      <t xml:space="preserve">LE 1.1 </t>
    </r>
    <r>
      <rPr>
        <vertAlign val="superscript"/>
        <sz val="10"/>
        <color indexed="8"/>
        <rFont val="Arial"/>
        <family val="2"/>
      </rPr>
      <t>2/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</si>
  <si>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Línea Base. Año en que se formuló el Plan Estratégico Institucional 2014 - 2018.</t>
    </r>
  </si>
  <si>
    <t>No.</t>
  </si>
  <si>
    <t>DIRECCIÓN EJECUTIVA</t>
  </si>
  <si>
    <t>ÁREA DE PLANIFICACIÓN INSTITUCIONAL</t>
  </si>
  <si>
    <t>REGISTRO DE INDICADORES DEL BANCO INSTITUCIONAL DE INDICADORES
DEL PLAN ESTRATÉGICO INSTITUCIONAL - 2014-2018</t>
  </si>
  <si>
    <t>n.d.</t>
  </si>
  <si>
    <t>n.a.</t>
  </si>
  <si>
    <t>111%
Se impartieron 10 cursos de 9 programados
(n=10/9)</t>
  </si>
  <si>
    <t>122,2%
Se impartieron 11 cursos de 9 programados
(n=11/9)</t>
  </si>
  <si>
    <t>155,6%
Se impartieron 14 cursos de 9 programados
(n=14/9)</t>
  </si>
  <si>
    <t>170%
Se realizaron 17 actividades de 10 programadas
(n=17/10)</t>
  </si>
  <si>
    <t>225%
Se realizaron 18 actividades de 8 programadas
(n=18/8)</t>
  </si>
  <si>
    <t>200%
Se realizaron 16 actividades de 8 programadas
(n=16/8)</t>
  </si>
  <si>
    <t>275,0%
Se realizaron 22 actividades de 8 programadas
(n=22/8)</t>
  </si>
  <si>
    <t>140%
Se realizaron 7 actividades de 5 programadas
(n=7/5)</t>
  </si>
  <si>
    <t>100%
Se realizaron las 10 actividades programadas
(n=10/10)</t>
  </si>
  <si>
    <t>100,0%
Se realizaron 5 actividades de 5 programadas
(n=5/5)</t>
  </si>
  <si>
    <t>100%
(n=1)</t>
  </si>
  <si>
    <t>0%
(n=0/1)</t>
  </si>
  <si>
    <t>186,7%
Se realizaron 28 actividades de 15 programadas
(n=28/15)</t>
  </si>
  <si>
    <t>240,0%
Se realizaron 24 actividades de 10 programadas
(n=24/10)</t>
  </si>
  <si>
    <t>116,7%
Se realizaron 21 actividades de 18 programadas
(n=21/18)</t>
  </si>
  <si>
    <t>140,0%
Se realizaron 14 actividades de 10 programadas
(n=14/10)</t>
  </si>
  <si>
    <t>100%
(n=3)</t>
  </si>
  <si>
    <t>100%
(n=2)</t>
  </si>
  <si>
    <t xml:space="preserve">LÍNEAS DE ACCIÓN ESTRATÉGICAS -CUANTITATIVAS- </t>
  </si>
  <si>
    <t xml:space="preserve">NOTAS: </t>
  </si>
  <si>
    <t>100%
Se realizaron  24 actividades de 24 programadas
(n=24/24)</t>
  </si>
  <si>
    <t>100% 
(n=4)</t>
  </si>
  <si>
    <t>200%
(n=2/1)</t>
  </si>
  <si>
    <t>200%
(n=4/2)</t>
  </si>
  <si>
    <t>F05-v.01-DE-API-P041</t>
  </si>
  <si>
    <r>
      <t xml:space="preserve">LE 1.2 </t>
    </r>
    <r>
      <rPr>
        <vertAlign val="superscript"/>
        <sz val="10"/>
        <color indexed="8"/>
        <rFont val="Arial"/>
        <family val="2"/>
      </rPr>
      <t>3/</t>
    </r>
  </si>
  <si>
    <r>
      <rPr>
        <vertAlign val="superscript"/>
        <sz val="10"/>
        <color indexed="8"/>
        <rFont val="Arial"/>
        <family val="2"/>
      </rPr>
      <t>3/</t>
    </r>
    <r>
      <rPr>
        <sz val="10"/>
        <color indexed="8"/>
        <rFont val="Arial"/>
        <family val="2"/>
      </rPr>
      <t xml:space="preserve"> En oficio n.° ACJ-1225-2017 del 4 de agosto de 2017 Actos Jurídicos refiere modificación en proceso que aumenta los tiempos de espera en fila a cambio de una mejora en los tiempos de resolución de trámites (LE 3.2). </t>
    </r>
  </si>
  <si>
    <r>
      <t>Tiempo promedio entre la toma de la ficha y cuando inicia la atención en ventanilla, en Opciones y Naturalizaciones (consultas y entrega de documentos)</t>
    </r>
    <r>
      <rPr>
        <vertAlign val="superscript"/>
        <sz val="10"/>
        <color indexed="8"/>
        <rFont val="Arial"/>
        <family val="2"/>
      </rPr>
      <t>4/</t>
    </r>
  </si>
  <si>
    <r>
      <rPr>
        <vertAlign val="superscript"/>
        <sz val="10"/>
        <color indexed="8"/>
        <rFont val="Arial"/>
        <family val="2"/>
      </rPr>
      <t>4/</t>
    </r>
    <r>
      <rPr>
        <sz val="10"/>
        <color indexed="8"/>
        <rFont val="Arial"/>
        <family val="2"/>
      </rPr>
      <t xml:space="preserve"> Se consolida en un único indicador la medición del tiempo promedio de espera en consultas y entrega de documentos, conforme a lo acordado por el Consejo de Directores en sesión ordinaria n.° 55-2017 del 28 de noviembre de 2017.</t>
    </r>
  </si>
  <si>
    <r>
      <rPr>
        <vertAlign val="superscript"/>
        <sz val="10"/>
        <color indexed="8"/>
        <rFont val="Arial"/>
        <family val="2"/>
      </rPr>
      <t>7/</t>
    </r>
    <r>
      <rPr>
        <sz val="10"/>
        <color indexed="8"/>
        <rFont val="Arial"/>
        <family val="2"/>
      </rPr>
      <t xml:space="preserve"> Se modifica la descripción de la meta 2017-2018, a efecto de medir tiempo promedio para reolver divorcios en sustitución de legitimaciones, según lo aprobado por el CDIR en su sesión ordinaria n.° 55-2017 del 28 de noviembre de 2017.</t>
    </r>
  </si>
  <si>
    <r>
      <rPr>
        <vertAlign val="superscript"/>
        <sz val="10"/>
        <color indexed="8"/>
        <rFont val="Arial"/>
        <family val="2"/>
      </rPr>
      <t>6/</t>
    </r>
    <r>
      <rPr>
        <sz val="10"/>
        <color indexed="8"/>
        <rFont val="Arial"/>
        <family val="2"/>
      </rPr>
      <t xml:space="preserve"> Dato estimado por la Dirección Ejecutiva.</t>
    </r>
  </si>
  <si>
    <r>
      <t xml:space="preserve">685 </t>
    </r>
    <r>
      <rPr>
        <vertAlign val="superscript"/>
        <sz val="10"/>
        <color indexed="8"/>
        <rFont val="Tahoma"/>
        <family val="2"/>
      </rPr>
      <t>6/</t>
    </r>
  </si>
  <si>
    <r>
      <t>Tiempo promedio para resolver el trámite de Actos Jurídicos,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legitimaciones</t>
    </r>
    <r>
      <rPr>
        <sz val="10"/>
        <color indexed="8"/>
        <rFont val="Arial"/>
        <family val="2"/>
      </rPr>
      <t xml:space="preserve"> (Dato en días hábiles) </t>
    </r>
    <r>
      <rPr>
        <vertAlign val="superscript"/>
        <sz val="10"/>
        <color indexed="8"/>
        <rFont val="Arial"/>
        <family val="2"/>
      </rPr>
      <t>7/</t>
    </r>
  </si>
  <si>
    <r>
      <t>Tiempo promedio para resolver el trámite de Actos Jurídicos,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divorcios</t>
    </r>
    <r>
      <rPr>
        <sz val="10"/>
        <color indexed="8"/>
        <rFont val="Arial"/>
        <family val="2"/>
      </rPr>
      <t xml:space="preserve"> (Dato en días hábiles) </t>
    </r>
    <r>
      <rPr>
        <vertAlign val="superscript"/>
        <sz val="10"/>
        <color indexed="8"/>
        <rFont val="Arial"/>
        <family val="2"/>
      </rPr>
      <t>7/</t>
    </r>
  </si>
  <si>
    <r>
      <t>Tiempo promedio entre la toma de la ficha y cuando inicia la atención en ventanilla, en cédulas (primera vez y renovación)</t>
    </r>
    <r>
      <rPr>
        <vertAlign val="superscript"/>
        <sz val="10"/>
        <color indexed="8"/>
        <rFont val="Tahoma"/>
        <family val="2"/>
      </rPr>
      <t>5/</t>
    </r>
  </si>
  <si>
    <t>Solicitudes Cedulares</t>
  </si>
  <si>
    <t>100,0%
Se impartieron 13 cursos de 13 programados
(n=13/13)</t>
  </si>
  <si>
    <t>25,0%
(n=1/4)</t>
  </si>
  <si>
    <t>33,3%
(n=1/3)</t>
  </si>
  <si>
    <t>0%
(n=0/4)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</si>
  <si>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 xml:space="preserve"> Se consolida en un único indicador la medición del tiempo promedio de espera para solicitar cédulas de identidad por primera vez y renovación, según oficio n.° DGRC-0391-2018. </t>
    </r>
  </si>
  <si>
    <t xml:space="preserve">Tiempo promedio de distribución de la cédula de identidad en Sede Central.
(Datos en horas hábiles a partir de 2018) </t>
  </si>
  <si>
    <t>Tiempo promedio de distribución de la cédula de identidad tramitadas en Oficinas Regionales 
(Datos en horas hábiles a partir de 2018)
-No incluye el tiempo de traslado desde sede central hasta la oficina regional-</t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</si>
  <si>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Durante el año 2016 se realizó el cambio en el sistema de impresión de la cédula de identidad, lo que implicó un período para estabilizar su implementación. A partir del primer semestre 2018 se modifica la unidad de medida de "días naturales" a "horas hábiles", según oficio n.° CDIR-0120-2018 del 4 de mayo de 2018.</t>
    </r>
  </si>
  <si>
    <t>114,3%
Se impartieron 16 cursos de 14 programados
(n=16/14)</t>
  </si>
  <si>
    <t>133,3%
Se realizaron  20 actividades de 15 programadas
(n=20/15)</t>
  </si>
  <si>
    <t>120,0%
Se realizaron 24 actividades de 20 programadas
(n=24/20)</t>
  </si>
</sst>
</file>

<file path=xl/styles.xml><?xml version="1.0" encoding="utf-8"?>
<styleSheet xmlns="http://schemas.openxmlformats.org/spreadsheetml/2006/main">
  <numFmts count="4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-140A]dddd\,\ dd&quot; de &quot;mmmm&quot; de &quot;yyyy"/>
    <numFmt numFmtId="190" formatCode="[$-140A]hh:mm:ss\ AM/PM"/>
    <numFmt numFmtId="191" formatCode="hh:mm:ss;@"/>
    <numFmt numFmtId="192" formatCode="###,###"/>
    <numFmt numFmtId="193" formatCode="0.0"/>
    <numFmt numFmtId="194" formatCode="h:mm:ss;@"/>
    <numFmt numFmtId="195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9"/>
      <name val="Symbol"/>
      <family val="1"/>
    </font>
    <font>
      <b/>
      <sz val="9"/>
      <color indexed="9"/>
      <name val="Symbol"/>
      <family val="1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vertAlign val="superscript"/>
      <sz val="10"/>
      <color indexed="8"/>
      <name val="Tahoma"/>
      <family val="2"/>
    </font>
    <font>
      <b/>
      <vertAlign val="superscript"/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horizontal="left" indent="1"/>
    </xf>
    <xf numFmtId="192" fontId="65" fillId="33" borderId="0" xfId="0" applyNumberFormat="1" applyFont="1" applyFill="1" applyAlignment="1">
      <alignment horizontal="right" indent="2"/>
    </xf>
    <xf numFmtId="2" fontId="65" fillId="33" borderId="0" xfId="0" applyNumberFormat="1" applyFont="1" applyFill="1" applyAlignment="1">
      <alignment horizontal="center"/>
    </xf>
    <xf numFmtId="192" fontId="65" fillId="33" borderId="0" xfId="0" applyNumberFormat="1" applyFont="1" applyFill="1" applyAlignment="1">
      <alignment horizontal="center"/>
    </xf>
    <xf numFmtId="0" fontId="65" fillId="33" borderId="0" xfId="0" applyFont="1" applyFill="1" applyBorder="1" applyAlignment="1">
      <alignment horizontal="left" indent="1"/>
    </xf>
    <xf numFmtId="0" fontId="65" fillId="33" borderId="10" xfId="0" applyFont="1" applyFill="1" applyBorder="1" applyAlignment="1">
      <alignment horizontal="left" indent="1"/>
    </xf>
    <xf numFmtId="192" fontId="65" fillId="33" borderId="10" xfId="0" applyNumberFormat="1" applyFont="1" applyFill="1" applyBorder="1" applyAlignment="1">
      <alignment horizontal="right" indent="2"/>
    </xf>
    <xf numFmtId="2" fontId="65" fillId="33" borderId="10" xfId="0" applyNumberFormat="1" applyFont="1" applyFill="1" applyBorder="1" applyAlignment="1">
      <alignment horizontal="center"/>
    </xf>
    <xf numFmtId="192" fontId="65" fillId="33" borderId="10" xfId="0" applyNumberFormat="1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0" fontId="65" fillId="33" borderId="0" xfId="0" applyFont="1" applyFill="1" applyAlignment="1">
      <alignment horizontal="left"/>
    </xf>
    <xf numFmtId="0" fontId="65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192" fontId="65" fillId="33" borderId="0" xfId="0" applyNumberFormat="1" applyFont="1" applyFill="1" applyAlignment="1">
      <alignment horizontal="right" indent="3"/>
    </xf>
    <xf numFmtId="192" fontId="65" fillId="33" borderId="10" xfId="0" applyNumberFormat="1" applyFont="1" applyFill="1" applyBorder="1" applyAlignment="1">
      <alignment horizontal="right" indent="3"/>
    </xf>
    <xf numFmtId="0" fontId="65" fillId="33" borderId="0" xfId="0" applyFont="1" applyFill="1" applyBorder="1" applyAlignment="1">
      <alignment/>
    </xf>
    <xf numFmtId="2" fontId="65" fillId="33" borderId="0" xfId="0" applyNumberFormat="1" applyFont="1" applyFill="1" applyAlignment="1">
      <alignment horizontal="right" indent="2"/>
    </xf>
    <xf numFmtId="0" fontId="65" fillId="33" borderId="0" xfId="0" applyFont="1" applyFill="1" applyAlignment="1">
      <alignment wrapText="1"/>
    </xf>
    <xf numFmtId="0" fontId="64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2" fontId="66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right" indent="2"/>
    </xf>
    <xf numFmtId="2" fontId="65" fillId="33" borderId="0" xfId="0" applyNumberFormat="1" applyFont="1" applyFill="1" applyAlignment="1">
      <alignment horizontal="right" vertical="center" indent="2"/>
    </xf>
    <xf numFmtId="0" fontId="66" fillId="33" borderId="0" xfId="0" applyFont="1" applyFill="1" applyBorder="1" applyAlignment="1">
      <alignment/>
    </xf>
    <xf numFmtId="2" fontId="67" fillId="33" borderId="0" xfId="0" applyNumberFormat="1" applyFont="1" applyFill="1" applyAlignment="1">
      <alignment horizontal="center"/>
    </xf>
    <xf numFmtId="0" fontId="68" fillId="33" borderId="0" xfId="0" applyFont="1" applyFill="1" applyBorder="1" applyAlignment="1">
      <alignment horizontal="right" vertical="center"/>
    </xf>
    <xf numFmtId="0" fontId="69" fillId="33" borderId="0" xfId="0" applyFont="1" applyFill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21" fontId="11" fillId="33" borderId="11" xfId="0" applyNumberFormat="1" applyFont="1" applyFill="1" applyBorder="1" applyAlignment="1">
      <alignment horizontal="center" vertical="center" wrapText="1"/>
    </xf>
    <xf numFmtId="21" fontId="2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 wrapText="1"/>
    </xf>
    <xf numFmtId="0" fontId="11" fillId="33" borderId="0" xfId="0" applyFont="1" applyFill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0" fontId="3" fillId="33" borderId="11" xfId="58" applyNumberFormat="1" applyFont="1" applyFill="1" applyBorder="1" applyAlignment="1">
      <alignment horizontal="center" vertical="center" wrapText="1"/>
    </xf>
    <xf numFmtId="1" fontId="3" fillId="33" borderId="11" xfId="58" applyNumberFormat="1" applyFont="1" applyFill="1" applyBorder="1" applyAlignment="1">
      <alignment horizontal="center" vertical="center" wrapText="1"/>
    </xf>
    <xf numFmtId="10" fontId="16" fillId="33" borderId="11" xfId="58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top" wrapText="1"/>
    </xf>
    <xf numFmtId="0" fontId="15" fillId="8" borderId="14" xfId="0" applyFont="1" applyFill="1" applyBorder="1" applyAlignment="1">
      <alignment horizontal="center" vertical="center"/>
    </xf>
    <xf numFmtId="195" fontId="16" fillId="33" borderId="11" xfId="58" applyNumberFormat="1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left" vertical="center" wrapText="1"/>
      <protection/>
    </xf>
    <xf numFmtId="1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distributed" wrapText="1"/>
    </xf>
    <xf numFmtId="2" fontId="11" fillId="33" borderId="11" xfId="0" applyNumberFormat="1" applyFont="1" applyFill="1" applyBorder="1" applyAlignment="1">
      <alignment horizontal="center" vertical="center" wrapText="1"/>
    </xf>
    <xf numFmtId="10" fontId="11" fillId="33" borderId="11" xfId="58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8" fillId="33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top" wrapText="1"/>
    </xf>
    <xf numFmtId="0" fontId="69" fillId="33" borderId="0" xfId="0" applyFont="1" applyFill="1" applyAlignment="1">
      <alignment horizontal="center" vertical="top" wrapText="1"/>
    </xf>
    <xf numFmtId="0" fontId="15" fillId="8" borderId="14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9" fillId="0" borderId="11" xfId="0" applyFont="1" applyBorder="1" applyAlignment="1">
      <alignment horizontal="center" vertical="distributed" wrapText="1"/>
    </xf>
    <xf numFmtId="0" fontId="69" fillId="33" borderId="11" xfId="0" applyFont="1" applyFill="1" applyBorder="1" applyAlignment="1">
      <alignment/>
    </xf>
    <xf numFmtId="0" fontId="69" fillId="33" borderId="11" xfId="0" applyFont="1" applyFill="1" applyBorder="1" applyAlignment="1">
      <alignment horizontal="center" vertical="distributed" wrapText="1"/>
    </xf>
    <xf numFmtId="0" fontId="11" fillId="33" borderId="0" xfId="0" applyFont="1" applyFill="1" applyAlignment="1">
      <alignment vertical="center" wrapText="1"/>
    </xf>
    <xf numFmtId="0" fontId="7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 wrapText="1"/>
    </xf>
    <xf numFmtId="0" fontId="72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Alignment="1">
      <alignment wrapText="1"/>
    </xf>
    <xf numFmtId="0" fontId="7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7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0" fontId="64" fillId="33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0</xdr:col>
      <xdr:colOff>1781175</xdr:colOff>
      <xdr:row>4</xdr:row>
      <xdr:rowOff>76200</xdr:rowOff>
    </xdr:to>
    <xdr:pic>
      <xdr:nvPicPr>
        <xdr:cNvPr id="1" name="2 Imagen" descr="logo TSE 400 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49"/>
  <sheetViews>
    <sheetView tabSelected="1" zoomScaleSheetLayoutView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29" sqref="F29"/>
    </sheetView>
  </sheetViews>
  <sheetFormatPr defaultColWidth="11.421875" defaultRowHeight="15"/>
  <cols>
    <col min="1" max="1" width="30.7109375" style="2" customWidth="1"/>
    <col min="2" max="2" width="10.7109375" style="2" customWidth="1"/>
    <col min="3" max="3" width="35.7109375" style="2" customWidth="1"/>
    <col min="4" max="9" width="20.7109375" style="2" customWidth="1"/>
    <col min="10" max="10" width="30.7109375" style="2" customWidth="1"/>
    <col min="11" max="16384" width="11.421875" style="2" customWidth="1"/>
  </cols>
  <sheetData>
    <row r="1" spans="8:10" ht="15" customHeight="1">
      <c r="H1" s="75" t="s">
        <v>118</v>
      </c>
      <c r="I1" s="75"/>
      <c r="J1" s="75"/>
    </row>
    <row r="2" spans="2:10" ht="15" customHeight="1">
      <c r="B2" s="93" t="s">
        <v>89</v>
      </c>
      <c r="C2" s="93"/>
      <c r="D2" s="93"/>
      <c r="E2" s="93"/>
      <c r="F2" s="93"/>
      <c r="G2" s="93"/>
      <c r="H2" s="93"/>
      <c r="I2" s="58"/>
      <c r="J2" s="29"/>
    </row>
    <row r="3" spans="2:10" ht="15" customHeight="1">
      <c r="B3" s="92" t="s">
        <v>90</v>
      </c>
      <c r="C3" s="92"/>
      <c r="D3" s="92"/>
      <c r="E3" s="92"/>
      <c r="F3" s="92"/>
      <c r="G3" s="92"/>
      <c r="H3" s="92"/>
      <c r="I3" s="57"/>
      <c r="J3" s="29"/>
    </row>
    <row r="4" spans="2:10" ht="29.25" customHeight="1">
      <c r="B4" s="94" t="s">
        <v>91</v>
      </c>
      <c r="C4" s="95"/>
      <c r="D4" s="95"/>
      <c r="E4" s="95"/>
      <c r="F4" s="95"/>
      <c r="G4" s="95"/>
      <c r="H4" s="95"/>
      <c r="I4" s="59"/>
      <c r="J4" s="29"/>
    </row>
    <row r="5" spans="2:9" ht="12.75">
      <c r="B5" s="76"/>
      <c r="C5" s="77"/>
      <c r="D5" s="77"/>
      <c r="E5" s="77"/>
      <c r="F5" s="77"/>
      <c r="G5" s="77"/>
      <c r="H5" s="77"/>
      <c r="I5" s="61"/>
    </row>
    <row r="6" spans="2:9" ht="12.75">
      <c r="B6" s="47"/>
      <c r="C6" s="30"/>
      <c r="D6" s="30"/>
      <c r="E6" s="30"/>
      <c r="F6" s="30"/>
      <c r="G6" s="30"/>
      <c r="H6" s="30"/>
      <c r="I6" s="61"/>
    </row>
    <row r="7" spans="1:10" ht="34.5" customHeight="1">
      <c r="A7" s="46" t="s">
        <v>84</v>
      </c>
      <c r="B7" s="78" t="s">
        <v>112</v>
      </c>
      <c r="C7" s="78"/>
      <c r="D7" s="78"/>
      <c r="E7" s="78"/>
      <c r="F7" s="78"/>
      <c r="G7" s="78"/>
      <c r="H7" s="78"/>
      <c r="I7" s="62"/>
      <c r="J7" s="45"/>
    </row>
    <row r="8" spans="1:10" ht="30" customHeight="1">
      <c r="A8" s="31" t="s">
        <v>41</v>
      </c>
      <c r="B8" s="31" t="s">
        <v>88</v>
      </c>
      <c r="C8" s="31" t="s">
        <v>0</v>
      </c>
      <c r="D8" s="31" t="s">
        <v>85</v>
      </c>
      <c r="E8" s="31">
        <v>2014</v>
      </c>
      <c r="F8" s="31">
        <v>2015</v>
      </c>
      <c r="G8" s="31">
        <v>2016</v>
      </c>
      <c r="H8" s="31">
        <v>2017</v>
      </c>
      <c r="I8" s="31">
        <v>2018</v>
      </c>
      <c r="J8" s="31" t="s">
        <v>68</v>
      </c>
    </row>
    <row r="9" spans="1:10" ht="49.5" customHeight="1">
      <c r="A9" s="79" t="s">
        <v>42</v>
      </c>
      <c r="B9" s="79" t="s">
        <v>86</v>
      </c>
      <c r="C9" s="32" t="s">
        <v>135</v>
      </c>
      <c r="D9" s="33">
        <v>2.63</v>
      </c>
      <c r="E9" s="33">
        <v>1.01</v>
      </c>
      <c r="F9" s="34">
        <v>1.01</v>
      </c>
      <c r="G9" s="34">
        <v>1.86</v>
      </c>
      <c r="H9" s="34">
        <v>0.32</v>
      </c>
      <c r="I9" s="34">
        <v>1.18</v>
      </c>
      <c r="J9" s="79" t="s">
        <v>69</v>
      </c>
    </row>
    <row r="10" spans="1:10" ht="79.5" customHeight="1">
      <c r="A10" s="79"/>
      <c r="B10" s="70" t="s">
        <v>33</v>
      </c>
      <c r="C10" s="35" t="s">
        <v>136</v>
      </c>
      <c r="D10" s="33">
        <v>4.1</v>
      </c>
      <c r="E10" s="33">
        <v>1.79</v>
      </c>
      <c r="F10" s="34">
        <v>1.83</v>
      </c>
      <c r="G10" s="34">
        <v>3.23</v>
      </c>
      <c r="H10" s="34">
        <v>1.41</v>
      </c>
      <c r="I10" s="34">
        <v>13.79</v>
      </c>
      <c r="J10" s="70"/>
    </row>
    <row r="11" spans="1:10" ht="49.5" customHeight="1">
      <c r="A11" s="90" t="s">
        <v>43</v>
      </c>
      <c r="B11" s="90" t="s">
        <v>119</v>
      </c>
      <c r="C11" s="36" t="s">
        <v>44</v>
      </c>
      <c r="D11" s="37">
        <v>0.026435185185185187</v>
      </c>
      <c r="E11" s="37">
        <v>0.011168981481481481</v>
      </c>
      <c r="F11" s="38">
        <v>0.013217592592592593</v>
      </c>
      <c r="G11" s="38">
        <v>0.0071643518518518514</v>
      </c>
      <c r="H11" s="38">
        <v>0.008043981481481482</v>
      </c>
      <c r="I11" s="38">
        <v>0.007569444444444445</v>
      </c>
      <c r="J11" s="79" t="s">
        <v>70</v>
      </c>
    </row>
    <row r="12" spans="1:10" ht="49.5" customHeight="1">
      <c r="A12" s="91"/>
      <c r="B12" s="73"/>
      <c r="C12" s="36" t="s">
        <v>45</v>
      </c>
      <c r="D12" s="37">
        <v>0.005694444444444444</v>
      </c>
      <c r="E12" s="37">
        <v>0.0062499999999999995</v>
      </c>
      <c r="F12" s="38">
        <v>0.005474537037037037</v>
      </c>
      <c r="G12" s="38">
        <v>0.004039351851851852</v>
      </c>
      <c r="H12" s="38">
        <v>0.005358796296296296</v>
      </c>
      <c r="I12" s="38">
        <v>0.0032291666666666666</v>
      </c>
      <c r="J12" s="79"/>
    </row>
    <row r="13" spans="1:10" ht="51">
      <c r="A13" s="91"/>
      <c r="B13" s="73"/>
      <c r="C13" s="36" t="s">
        <v>46</v>
      </c>
      <c r="D13" s="37">
        <v>0.015763888888888886</v>
      </c>
      <c r="E13" s="39" t="s">
        <v>92</v>
      </c>
      <c r="F13" s="48" t="s">
        <v>92</v>
      </c>
      <c r="G13" s="38">
        <v>0.008796296296296297</v>
      </c>
      <c r="H13" s="38">
        <v>0.0066550925925925935</v>
      </c>
      <c r="I13" s="38" t="s">
        <v>93</v>
      </c>
      <c r="J13" s="72" t="s">
        <v>71</v>
      </c>
    </row>
    <row r="14" spans="1:10" ht="63.75">
      <c r="A14" s="91"/>
      <c r="B14" s="73"/>
      <c r="C14" s="36" t="s">
        <v>59</v>
      </c>
      <c r="D14" s="37">
        <v>0.01900462962962963</v>
      </c>
      <c r="E14" s="48" t="s">
        <v>92</v>
      </c>
      <c r="F14" s="48" t="s">
        <v>92</v>
      </c>
      <c r="G14" s="38">
        <v>0.01045138888888889</v>
      </c>
      <c r="H14" s="38">
        <v>0.008206018518518519</v>
      </c>
      <c r="I14" s="38" t="s">
        <v>93</v>
      </c>
      <c r="J14" s="73"/>
    </row>
    <row r="15" spans="1:10" ht="65.25">
      <c r="A15" s="91"/>
      <c r="B15" s="73"/>
      <c r="C15" s="36" t="s">
        <v>121</v>
      </c>
      <c r="D15" s="38" t="s">
        <v>93</v>
      </c>
      <c r="E15" s="38" t="s">
        <v>93</v>
      </c>
      <c r="F15" s="38" t="s">
        <v>93</v>
      </c>
      <c r="G15" s="38" t="s">
        <v>93</v>
      </c>
      <c r="H15" s="38" t="s">
        <v>93</v>
      </c>
      <c r="I15" s="38">
        <v>0.01144675925925926</v>
      </c>
      <c r="J15" s="74"/>
    </row>
    <row r="16" spans="1:10" ht="38.25">
      <c r="A16" s="91"/>
      <c r="B16" s="73"/>
      <c r="C16" s="36" t="s">
        <v>47</v>
      </c>
      <c r="D16" s="37">
        <v>0.015625</v>
      </c>
      <c r="E16" s="48" t="s">
        <v>92</v>
      </c>
      <c r="F16" s="48" t="s">
        <v>92</v>
      </c>
      <c r="G16" s="37">
        <v>0.010219907407407408</v>
      </c>
      <c r="H16" s="37">
        <v>0.011979166666666666</v>
      </c>
      <c r="I16" s="37">
        <v>0.007372685185185186</v>
      </c>
      <c r="J16" s="79" t="s">
        <v>72</v>
      </c>
    </row>
    <row r="17" spans="1:10" ht="49.5" customHeight="1">
      <c r="A17" s="91"/>
      <c r="B17" s="73"/>
      <c r="C17" s="36" t="s">
        <v>48</v>
      </c>
      <c r="D17" s="37">
        <v>0.016458333333333332</v>
      </c>
      <c r="E17" s="48" t="s">
        <v>92</v>
      </c>
      <c r="F17" s="48" t="s">
        <v>92</v>
      </c>
      <c r="G17" s="37">
        <v>0.01289351851851852</v>
      </c>
      <c r="H17" s="37">
        <v>0.014537037037037038</v>
      </c>
      <c r="I17" s="37">
        <v>0.010162037037037037</v>
      </c>
      <c r="J17" s="70"/>
    </row>
    <row r="18" spans="1:10" ht="49.5" customHeight="1">
      <c r="A18" s="91"/>
      <c r="B18" s="73"/>
      <c r="C18" s="36" t="s">
        <v>49</v>
      </c>
      <c r="D18" s="37">
        <v>0.01900462962962963</v>
      </c>
      <c r="E18" s="37">
        <v>0.005185185185185185</v>
      </c>
      <c r="F18" s="38">
        <v>0.007199074074074074</v>
      </c>
      <c r="G18" s="38">
        <v>0.014699074074074074</v>
      </c>
      <c r="H18" s="38">
        <v>0.0066782407407407415</v>
      </c>
      <c r="I18" s="38" t="s">
        <v>93</v>
      </c>
      <c r="J18" s="79" t="s">
        <v>69</v>
      </c>
    </row>
    <row r="19" spans="1:10" ht="49.5" customHeight="1">
      <c r="A19" s="91"/>
      <c r="B19" s="73"/>
      <c r="C19" s="36" t="s">
        <v>50</v>
      </c>
      <c r="D19" s="37">
        <v>0.017060185185185185</v>
      </c>
      <c r="E19" s="37">
        <v>0.004340277777777778</v>
      </c>
      <c r="F19" s="38">
        <v>0.008414351851851852</v>
      </c>
      <c r="G19" s="38">
        <v>0.01542824074074074</v>
      </c>
      <c r="H19" s="38">
        <v>0.007824074074074075</v>
      </c>
      <c r="I19" s="38" t="s">
        <v>93</v>
      </c>
      <c r="J19" s="70"/>
    </row>
    <row r="20" spans="1:10" ht="49.5" customHeight="1">
      <c r="A20" s="74"/>
      <c r="B20" s="74"/>
      <c r="C20" s="64" t="s">
        <v>128</v>
      </c>
      <c r="D20" s="38" t="s">
        <v>93</v>
      </c>
      <c r="E20" s="38" t="s">
        <v>93</v>
      </c>
      <c r="F20" s="38" t="s">
        <v>93</v>
      </c>
      <c r="G20" s="38" t="s">
        <v>93</v>
      </c>
      <c r="H20" s="38" t="s">
        <v>93</v>
      </c>
      <c r="I20" s="38">
        <v>0.008935185185185187</v>
      </c>
      <c r="J20" s="60" t="s">
        <v>129</v>
      </c>
    </row>
    <row r="21" spans="1:10" ht="64.5" customHeight="1">
      <c r="A21" s="96" t="s">
        <v>51</v>
      </c>
      <c r="B21" s="83" t="s">
        <v>52</v>
      </c>
      <c r="C21" s="32" t="s">
        <v>53</v>
      </c>
      <c r="D21" s="49" t="s">
        <v>92</v>
      </c>
      <c r="E21" s="49" t="s">
        <v>94</v>
      </c>
      <c r="F21" s="50" t="s">
        <v>95</v>
      </c>
      <c r="G21" s="50" t="s">
        <v>96</v>
      </c>
      <c r="H21" s="50" t="s">
        <v>130</v>
      </c>
      <c r="I21" s="50" t="s">
        <v>138</v>
      </c>
      <c r="J21" s="80" t="s">
        <v>73</v>
      </c>
    </row>
    <row r="22" spans="1:10" ht="69.75" customHeight="1">
      <c r="A22" s="79"/>
      <c r="B22" s="83"/>
      <c r="C22" s="32" t="s">
        <v>54</v>
      </c>
      <c r="D22" s="49" t="s">
        <v>92</v>
      </c>
      <c r="E22" s="49" t="s">
        <v>97</v>
      </c>
      <c r="F22" s="50" t="s">
        <v>106</v>
      </c>
      <c r="G22" s="50" t="s">
        <v>107</v>
      </c>
      <c r="H22" s="50" t="s">
        <v>114</v>
      </c>
      <c r="I22" s="50" t="s">
        <v>139</v>
      </c>
      <c r="J22" s="80"/>
    </row>
    <row r="23" spans="1:10" ht="63.75">
      <c r="A23" s="79"/>
      <c r="B23" s="83"/>
      <c r="C23" s="32" t="s">
        <v>55</v>
      </c>
      <c r="D23" s="49" t="s">
        <v>92</v>
      </c>
      <c r="E23" s="49" t="s">
        <v>98</v>
      </c>
      <c r="F23" s="50" t="s">
        <v>99</v>
      </c>
      <c r="G23" s="50" t="s">
        <v>100</v>
      </c>
      <c r="H23" s="50" t="s">
        <v>108</v>
      </c>
      <c r="I23" s="50" t="s">
        <v>140</v>
      </c>
      <c r="J23" s="80"/>
    </row>
    <row r="24" spans="1:10" ht="63.75">
      <c r="A24" s="66" t="s">
        <v>56</v>
      </c>
      <c r="B24" s="67" t="s">
        <v>57</v>
      </c>
      <c r="C24" s="32" t="s">
        <v>58</v>
      </c>
      <c r="D24" s="49" t="s">
        <v>92</v>
      </c>
      <c r="E24" s="49" t="s">
        <v>101</v>
      </c>
      <c r="F24" s="50" t="s">
        <v>102</v>
      </c>
      <c r="G24" s="49" t="s">
        <v>103</v>
      </c>
      <c r="H24" s="49" t="s">
        <v>109</v>
      </c>
      <c r="I24" s="49" t="s">
        <v>103</v>
      </c>
      <c r="J24" s="68" t="s">
        <v>73</v>
      </c>
    </row>
    <row r="25" spans="1:10" ht="49.5" customHeight="1">
      <c r="A25" s="79" t="s">
        <v>61</v>
      </c>
      <c r="B25" s="85" t="s">
        <v>60</v>
      </c>
      <c r="C25" s="32" t="s">
        <v>62</v>
      </c>
      <c r="D25" s="49" t="s">
        <v>92</v>
      </c>
      <c r="E25" s="51" t="s">
        <v>125</v>
      </c>
      <c r="F25" s="52">
        <f>(131262+173987+205301+212688+159752+116683+213237+259185+244543+214041+53835+167143)/(171+242+236+284+234+163+187+364+460+365+407+387)</f>
        <v>614.7591428571428</v>
      </c>
      <c r="G25" s="52">
        <v>290</v>
      </c>
      <c r="H25" s="40">
        <v>310</v>
      </c>
      <c r="I25" s="40">
        <v>195</v>
      </c>
      <c r="J25" s="33" t="s">
        <v>71</v>
      </c>
    </row>
    <row r="26" spans="1:10" ht="49.5" customHeight="1">
      <c r="A26" s="84"/>
      <c r="B26" s="84"/>
      <c r="C26" s="32" t="s">
        <v>66</v>
      </c>
      <c r="D26" s="51">
        <v>100</v>
      </c>
      <c r="E26" s="51">
        <v>143</v>
      </c>
      <c r="F26" s="52">
        <f>(2103+873+1700+1078+1423+699)/(16+12+17+11+12+10)</f>
        <v>100.97435897435898</v>
      </c>
      <c r="G26" s="52">
        <v>67</v>
      </c>
      <c r="H26" s="40">
        <v>37.39</v>
      </c>
      <c r="I26" s="40">
        <v>39.66</v>
      </c>
      <c r="J26" s="71" t="s">
        <v>83</v>
      </c>
    </row>
    <row r="27" spans="1:10" ht="49.5" customHeight="1">
      <c r="A27" s="84"/>
      <c r="B27" s="84"/>
      <c r="C27" s="41" t="s">
        <v>126</v>
      </c>
      <c r="D27" s="51">
        <v>40</v>
      </c>
      <c r="E27" s="51" t="s">
        <v>93</v>
      </c>
      <c r="F27" s="52">
        <f>(0+40+81+0+0+0)/(0+1+3+0+0+0)</f>
        <v>30.25</v>
      </c>
      <c r="G27" s="51" t="s">
        <v>93</v>
      </c>
      <c r="H27" s="51" t="s">
        <v>93</v>
      </c>
      <c r="I27" s="51" t="s">
        <v>93</v>
      </c>
      <c r="J27" s="70"/>
    </row>
    <row r="28" spans="1:10" ht="49.5" customHeight="1">
      <c r="A28" s="84"/>
      <c r="B28" s="84"/>
      <c r="C28" s="41" t="s">
        <v>127</v>
      </c>
      <c r="D28" s="51" t="s">
        <v>93</v>
      </c>
      <c r="E28" s="51" t="s">
        <v>93</v>
      </c>
      <c r="F28" s="51" t="s">
        <v>93</v>
      </c>
      <c r="G28" s="52">
        <v>21</v>
      </c>
      <c r="H28" s="56">
        <v>8</v>
      </c>
      <c r="I28" s="65">
        <v>13.85</v>
      </c>
      <c r="J28" s="70"/>
    </row>
    <row r="29" spans="1:10" ht="49.5" customHeight="1">
      <c r="A29" s="84"/>
      <c r="B29" s="84"/>
      <c r="C29" s="32" t="s">
        <v>67</v>
      </c>
      <c r="D29" s="51">
        <v>40</v>
      </c>
      <c r="E29" s="51" t="s">
        <v>93</v>
      </c>
      <c r="F29" s="52">
        <f>(642+490+851+340+534+308)/(15+12+14+10+14+15)</f>
        <v>39.5625</v>
      </c>
      <c r="G29" s="52">
        <v>21</v>
      </c>
      <c r="H29" s="40">
        <v>9.8</v>
      </c>
      <c r="I29" s="40">
        <v>14.33</v>
      </c>
      <c r="J29" s="70"/>
    </row>
    <row r="30" spans="1:10" ht="49.5" customHeight="1">
      <c r="A30" s="84"/>
      <c r="B30" s="84"/>
      <c r="C30" s="32" t="s">
        <v>77</v>
      </c>
      <c r="D30" s="49">
        <f>(2780/482)</f>
        <v>5.767634854771784</v>
      </c>
      <c r="E30" s="49">
        <f>858/259</f>
        <v>3.312741312741313</v>
      </c>
      <c r="F30" s="50">
        <f>787/201</f>
        <v>3.915422885572139</v>
      </c>
      <c r="G30" s="50">
        <v>3.74</v>
      </c>
      <c r="H30" s="34">
        <v>3.71</v>
      </c>
      <c r="I30" s="34">
        <v>3.61</v>
      </c>
      <c r="J30" s="80" t="s">
        <v>74</v>
      </c>
    </row>
    <row r="31" spans="1:10" ht="49.5" customHeight="1">
      <c r="A31" s="84"/>
      <c r="B31" s="84"/>
      <c r="C31" s="32" t="s">
        <v>78</v>
      </c>
      <c r="D31" s="49">
        <f>(2543/382)</f>
        <v>6.657068062827225</v>
      </c>
      <c r="E31" s="50">
        <f>967/284</f>
        <v>3.4049295774647885</v>
      </c>
      <c r="F31" s="50">
        <f>631/162</f>
        <v>3.8950617283950617</v>
      </c>
      <c r="G31" s="50">
        <v>3.53</v>
      </c>
      <c r="H31" s="34">
        <v>3.48</v>
      </c>
      <c r="I31" s="34">
        <v>3.44</v>
      </c>
      <c r="J31" s="70"/>
    </row>
    <row r="32" spans="1:10" ht="49.5" customHeight="1">
      <c r="A32" s="84"/>
      <c r="B32" s="84"/>
      <c r="C32" s="32" t="s">
        <v>79</v>
      </c>
      <c r="D32" s="49" t="s">
        <v>93</v>
      </c>
      <c r="E32" s="49">
        <f>877/257</f>
        <v>3.412451361867704</v>
      </c>
      <c r="F32" s="50">
        <f>665/159</f>
        <v>4.182389937106918</v>
      </c>
      <c r="G32" s="50">
        <v>3.65</v>
      </c>
      <c r="H32" s="34">
        <v>3.66</v>
      </c>
      <c r="I32" s="34">
        <v>3.65</v>
      </c>
      <c r="J32" s="70"/>
    </row>
    <row r="33" spans="1:10" ht="45" customHeight="1">
      <c r="A33" s="79" t="s">
        <v>64</v>
      </c>
      <c r="B33" s="83" t="s">
        <v>63</v>
      </c>
      <c r="C33" s="42" t="s">
        <v>65</v>
      </c>
      <c r="D33" s="53" t="s">
        <v>92</v>
      </c>
      <c r="E33" s="54" t="s">
        <v>104</v>
      </c>
      <c r="F33" s="55" t="s">
        <v>111</v>
      </c>
      <c r="G33" s="55" t="s">
        <v>104</v>
      </c>
      <c r="H33" s="55" t="s">
        <v>110</v>
      </c>
      <c r="I33" s="63" t="s">
        <v>132</v>
      </c>
      <c r="J33" s="69" t="s">
        <v>75</v>
      </c>
    </row>
    <row r="34" spans="1:10" ht="45" customHeight="1">
      <c r="A34" s="79"/>
      <c r="B34" s="83"/>
      <c r="C34" s="42" t="s">
        <v>81</v>
      </c>
      <c r="D34" s="53" t="s">
        <v>92</v>
      </c>
      <c r="E34" s="53" t="s">
        <v>93</v>
      </c>
      <c r="F34" s="55" t="s">
        <v>115</v>
      </c>
      <c r="G34" s="55" t="s">
        <v>105</v>
      </c>
      <c r="H34" s="55" t="s">
        <v>116</v>
      </c>
      <c r="I34" s="63" t="s">
        <v>131</v>
      </c>
      <c r="J34" s="70"/>
    </row>
    <row r="35" spans="1:10" ht="45" customHeight="1">
      <c r="A35" s="79"/>
      <c r="B35" s="83"/>
      <c r="C35" s="42" t="s">
        <v>82</v>
      </c>
      <c r="D35" s="53" t="s">
        <v>92</v>
      </c>
      <c r="E35" s="53" t="s">
        <v>93</v>
      </c>
      <c r="F35" s="55" t="s">
        <v>117</v>
      </c>
      <c r="G35" s="53" t="s">
        <v>93</v>
      </c>
      <c r="H35" s="55" t="s">
        <v>111</v>
      </c>
      <c r="I35" s="63" t="s">
        <v>133</v>
      </c>
      <c r="J35" s="70"/>
    </row>
    <row r="36" spans="1:10" ht="12.7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2.7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5" customHeight="1">
      <c r="A38" s="44" t="s">
        <v>87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27.75" customHeight="1">
      <c r="A39" s="81" t="s">
        <v>137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5" customHeight="1">
      <c r="A40" s="86" t="s">
        <v>120</v>
      </c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15" customHeight="1">
      <c r="A41" s="86" t="s">
        <v>122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5" customHeight="1">
      <c r="A42" s="81" t="s">
        <v>134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" customHeight="1">
      <c r="A43" s="44" t="s">
        <v>124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5" customHeight="1">
      <c r="A44" s="44" t="s">
        <v>123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>
      <c r="A45" s="44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>
      <c r="A46" s="44" t="s">
        <v>113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44" t="s">
        <v>76</v>
      </c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>
      <c r="A48" s="44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27" customHeight="1">
      <c r="A49" s="81" t="s">
        <v>80</v>
      </c>
      <c r="B49" s="82"/>
      <c r="C49" s="82"/>
      <c r="D49" s="82"/>
      <c r="E49" s="82"/>
      <c r="F49" s="82"/>
      <c r="G49" s="82"/>
      <c r="H49" s="82"/>
      <c r="I49" s="82"/>
      <c r="J49" s="82"/>
    </row>
  </sheetData>
  <sheetProtection/>
  <mergeCells count="30">
    <mergeCell ref="A21:A23"/>
    <mergeCell ref="A49:J49"/>
    <mergeCell ref="A33:A35"/>
    <mergeCell ref="B33:B35"/>
    <mergeCell ref="A25:A32"/>
    <mergeCell ref="B25:B32"/>
    <mergeCell ref="J30:J32"/>
    <mergeCell ref="A40:J40"/>
    <mergeCell ref="A39:J39"/>
    <mergeCell ref="A41:J41"/>
    <mergeCell ref="A42:J42"/>
    <mergeCell ref="A9:A10"/>
    <mergeCell ref="B9:B10"/>
    <mergeCell ref="J21:J23"/>
    <mergeCell ref="J11:J12"/>
    <mergeCell ref="J16:J17"/>
    <mergeCell ref="J18:J19"/>
    <mergeCell ref="J9:J10"/>
    <mergeCell ref="A11:A20"/>
    <mergeCell ref="B11:B20"/>
    <mergeCell ref="B21:B23"/>
    <mergeCell ref="J33:J35"/>
    <mergeCell ref="J26:J29"/>
    <mergeCell ref="J13:J15"/>
    <mergeCell ref="H1:J1"/>
    <mergeCell ref="B5:H5"/>
    <mergeCell ref="B7:H7"/>
    <mergeCell ref="B3:H3"/>
    <mergeCell ref="B2:H2"/>
    <mergeCell ref="B4:H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60" r:id="rId2"/>
  <headerFooter>
    <oddHeader>&amp;L
</oddHeader>
    <oddFooter>&amp;RPágina &amp;P de &amp;N</oddFooter>
  </headerFooter>
  <rowBreaks count="2" manualBreakCount="2">
    <brk id="21" max="8" man="1"/>
    <brk id="3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6"/>
  <sheetViews>
    <sheetView zoomScale="90" zoomScaleNormal="90" zoomScalePageLayoutView="0" workbookViewId="0" topLeftCell="A1">
      <pane ySplit="8" topLeftCell="A21" activePane="bottomLeft" state="frozen"/>
      <selection pane="topLeft" activeCell="B56" sqref="B56"/>
      <selection pane="bottomLeft" activeCell="M45" sqref="M45"/>
    </sheetView>
  </sheetViews>
  <sheetFormatPr defaultColWidth="11.421875" defaultRowHeight="15"/>
  <cols>
    <col min="1" max="2" width="10.7109375" style="2" customWidth="1"/>
    <col min="3" max="3" width="14.7109375" style="2" customWidth="1"/>
    <col min="4" max="4" width="12.7109375" style="2" customWidth="1"/>
    <col min="5" max="6" width="11.7109375" style="2" customWidth="1"/>
    <col min="7" max="8" width="6.7109375" style="2" customWidth="1"/>
    <col min="9" max="10" width="10.7109375" style="2" customWidth="1"/>
    <col min="11" max="11" width="14.7109375" style="2" customWidth="1"/>
    <col min="12" max="12" width="12.7109375" style="2" customWidth="1"/>
    <col min="13" max="14" width="11.7109375" style="2" customWidth="1"/>
    <col min="15" max="16" width="6.7109375" style="2" customWidth="1"/>
    <col min="17" max="16384" width="11.421875" style="2" customWidth="1"/>
  </cols>
  <sheetData>
    <row r="2" spans="1:2" ht="12.75">
      <c r="A2" s="1" t="s">
        <v>32</v>
      </c>
      <c r="B2" s="1"/>
    </row>
    <row r="4" spans="1:13" ht="39.75" customHeight="1">
      <c r="A4" s="100" t="s">
        <v>35</v>
      </c>
      <c r="B4" s="100"/>
      <c r="C4" s="100"/>
      <c r="D4" s="100"/>
      <c r="E4" s="100"/>
      <c r="F4" s="15"/>
      <c r="G4" s="21"/>
      <c r="H4" s="21"/>
      <c r="I4" s="99" t="s">
        <v>36</v>
      </c>
      <c r="J4" s="99"/>
      <c r="K4" s="99"/>
      <c r="L4" s="99"/>
      <c r="M4" s="99"/>
    </row>
    <row r="6" spans="1:16" ht="24.75" customHeight="1">
      <c r="A6" s="101" t="s">
        <v>3</v>
      </c>
      <c r="B6" s="101" t="s">
        <v>4</v>
      </c>
      <c r="C6" s="102" t="s">
        <v>18</v>
      </c>
      <c r="D6" s="104" t="s">
        <v>19</v>
      </c>
      <c r="E6" s="101" t="s">
        <v>2</v>
      </c>
      <c r="F6" s="101" t="s">
        <v>34</v>
      </c>
      <c r="G6" s="105" t="s">
        <v>24</v>
      </c>
      <c r="H6" s="105" t="s">
        <v>25</v>
      </c>
      <c r="I6" s="101" t="s">
        <v>3</v>
      </c>
      <c r="J6" s="101" t="s">
        <v>4</v>
      </c>
      <c r="K6" s="102" t="s">
        <v>18</v>
      </c>
      <c r="L6" s="104" t="s">
        <v>19</v>
      </c>
      <c r="M6" s="101" t="s">
        <v>2</v>
      </c>
      <c r="N6" s="101" t="s">
        <v>34</v>
      </c>
      <c r="O6" s="105" t="s">
        <v>24</v>
      </c>
      <c r="P6" s="105" t="s">
        <v>25</v>
      </c>
    </row>
    <row r="7" spans="1:16" ht="24.75" customHeight="1">
      <c r="A7" s="101"/>
      <c r="B7" s="101"/>
      <c r="C7" s="103"/>
      <c r="D7" s="101"/>
      <c r="E7" s="101"/>
      <c r="F7" s="101"/>
      <c r="G7" s="105"/>
      <c r="H7" s="105"/>
      <c r="I7" s="101"/>
      <c r="J7" s="101"/>
      <c r="K7" s="103"/>
      <c r="L7" s="101"/>
      <c r="M7" s="101"/>
      <c r="N7" s="101"/>
      <c r="O7" s="105"/>
      <c r="P7" s="105"/>
    </row>
    <row r="8" spans="1:16" ht="24.75" customHeight="1">
      <c r="A8" s="101"/>
      <c r="B8" s="101"/>
      <c r="C8" s="103"/>
      <c r="D8" s="101"/>
      <c r="E8" s="101"/>
      <c r="F8" s="101"/>
      <c r="G8" s="105"/>
      <c r="H8" s="105"/>
      <c r="I8" s="101"/>
      <c r="J8" s="101"/>
      <c r="K8" s="103"/>
      <c r="L8" s="101"/>
      <c r="M8" s="101"/>
      <c r="N8" s="101"/>
      <c r="O8" s="105"/>
      <c r="P8" s="105"/>
    </row>
    <row r="9" spans="7:16" ht="12.75">
      <c r="G9" s="23"/>
      <c r="H9" s="23"/>
      <c r="O9" s="23"/>
      <c r="P9" s="23"/>
    </row>
    <row r="10" spans="1:16" ht="12.75">
      <c r="A10" s="108">
        <v>2012</v>
      </c>
      <c r="B10" s="3" t="s">
        <v>5</v>
      </c>
      <c r="C10" s="17">
        <v>1304317.13</v>
      </c>
      <c r="D10" s="6">
        <v>23326</v>
      </c>
      <c r="E10" s="5">
        <f>C10/D10</f>
        <v>55.91687944782645</v>
      </c>
      <c r="F10" s="5">
        <f>E10/8</f>
        <v>6.989609930978307</v>
      </c>
      <c r="G10" s="28">
        <f>B$57-(B$58*B$59)</f>
        <v>0.5243918467353361</v>
      </c>
      <c r="H10" s="28">
        <f>B$57+(B$58*B$59)</f>
        <v>1.2038958243651696</v>
      </c>
      <c r="I10" s="108">
        <v>2012</v>
      </c>
      <c r="J10" s="3" t="s">
        <v>5</v>
      </c>
      <c r="K10" s="17">
        <v>2874252</v>
      </c>
      <c r="L10" s="6">
        <v>37268</v>
      </c>
      <c r="M10" s="5">
        <f>K10/L10</f>
        <v>77.12385961146292</v>
      </c>
      <c r="N10" s="5">
        <f>M10/8</f>
        <v>9.640482451432865</v>
      </c>
      <c r="O10" s="28">
        <f>J$57-(J$58*J$59)</f>
        <v>1.0457870546229533</v>
      </c>
      <c r="P10" s="28">
        <f>J$57+(J$58*J$59)</f>
        <v>1.9710622265357778</v>
      </c>
    </row>
    <row r="11" spans="1:16" ht="14.25">
      <c r="A11" s="109"/>
      <c r="B11" s="3" t="s">
        <v>28</v>
      </c>
      <c r="C11" s="17">
        <v>924651</v>
      </c>
      <c r="D11" s="6">
        <v>17179</v>
      </c>
      <c r="E11" s="5">
        <f aca="true" t="shared" si="0" ref="E11:E21">C11/D11</f>
        <v>53.82449502299319</v>
      </c>
      <c r="F11" s="5">
        <f aca="true" t="shared" si="1" ref="F11:F21">E11/8</f>
        <v>6.728061877874149</v>
      </c>
      <c r="G11" s="28">
        <f aca="true" t="shared" si="2" ref="G11:G28">B$57-(B$58*B$59)</f>
        <v>0.5243918467353361</v>
      </c>
      <c r="H11" s="28">
        <f aca="true" t="shared" si="3" ref="H11:H28">B$57+(B$58*B$59)</f>
        <v>1.2038958243651696</v>
      </c>
      <c r="I11" s="109"/>
      <c r="J11" s="3" t="s">
        <v>17</v>
      </c>
      <c r="K11" s="17">
        <v>2027694</v>
      </c>
      <c r="L11" s="6">
        <v>26906</v>
      </c>
      <c r="M11" s="5">
        <f aca="true" t="shared" si="4" ref="M11:M21">K11/L11</f>
        <v>75.3621497063852</v>
      </c>
      <c r="N11" s="5">
        <f aca="true" t="shared" si="5" ref="N11:N21">M11/8</f>
        <v>9.42026871329815</v>
      </c>
      <c r="O11" s="28">
        <f aca="true" t="shared" si="6" ref="O11:O28">J$57-(J$58*J$59)</f>
        <v>1.0457870546229533</v>
      </c>
      <c r="P11" s="28">
        <f aca="true" t="shared" si="7" ref="P11:P28">J$57+(J$58*J$59)</f>
        <v>1.9710622265357778</v>
      </c>
    </row>
    <row r="12" spans="1:16" ht="12.75">
      <c r="A12" s="109"/>
      <c r="B12" s="7" t="s">
        <v>7</v>
      </c>
      <c r="C12" s="17">
        <v>918486</v>
      </c>
      <c r="D12" s="6">
        <v>19233</v>
      </c>
      <c r="E12" s="5">
        <f t="shared" si="0"/>
        <v>47.75573233504913</v>
      </c>
      <c r="F12" s="5">
        <f t="shared" si="1"/>
        <v>5.9694665418811415</v>
      </c>
      <c r="G12" s="28">
        <f t="shared" si="2"/>
        <v>0.5243918467353361</v>
      </c>
      <c r="H12" s="28">
        <f t="shared" si="3"/>
        <v>1.2038958243651696</v>
      </c>
      <c r="I12" s="109"/>
      <c r="J12" s="7" t="s">
        <v>7</v>
      </c>
      <c r="K12" s="17">
        <v>2212486</v>
      </c>
      <c r="L12" s="6">
        <v>33584</v>
      </c>
      <c r="M12" s="5">
        <f t="shared" si="4"/>
        <v>65.87916865173892</v>
      </c>
      <c r="N12" s="5">
        <f t="shared" si="5"/>
        <v>8.234896081467365</v>
      </c>
      <c r="O12" s="28">
        <f t="shared" si="6"/>
        <v>1.0457870546229533</v>
      </c>
      <c r="P12" s="28">
        <f t="shared" si="7"/>
        <v>1.9710622265357778</v>
      </c>
    </row>
    <row r="13" spans="1:16" ht="12.75">
      <c r="A13" s="109"/>
      <c r="B13" s="7" t="s">
        <v>8</v>
      </c>
      <c r="C13" s="17">
        <v>601559</v>
      </c>
      <c r="D13" s="6">
        <v>13415</v>
      </c>
      <c r="E13" s="5">
        <f t="shared" si="0"/>
        <v>44.84226612001491</v>
      </c>
      <c r="F13" s="5">
        <f t="shared" si="1"/>
        <v>5.605283265001864</v>
      </c>
      <c r="G13" s="28">
        <f t="shared" si="2"/>
        <v>0.5243918467353361</v>
      </c>
      <c r="H13" s="28">
        <f t="shared" si="3"/>
        <v>1.2038958243651696</v>
      </c>
      <c r="I13" s="109"/>
      <c r="J13" s="7" t="s">
        <v>8</v>
      </c>
      <c r="K13" s="17">
        <v>1332636</v>
      </c>
      <c r="L13" s="6">
        <v>23240</v>
      </c>
      <c r="M13" s="5">
        <f t="shared" si="4"/>
        <v>57.34234079173838</v>
      </c>
      <c r="N13" s="5">
        <f t="shared" si="5"/>
        <v>7.1677925989672975</v>
      </c>
      <c r="O13" s="28">
        <f t="shared" si="6"/>
        <v>1.0457870546229533</v>
      </c>
      <c r="P13" s="28">
        <f t="shared" si="7"/>
        <v>1.9710622265357778</v>
      </c>
    </row>
    <row r="14" spans="1:16" ht="12.75">
      <c r="A14" s="109"/>
      <c r="B14" s="7" t="s">
        <v>9</v>
      </c>
      <c r="C14" s="17">
        <v>641220</v>
      </c>
      <c r="D14" s="6">
        <v>17885</v>
      </c>
      <c r="E14" s="5">
        <f t="shared" si="0"/>
        <v>35.852390271176965</v>
      </c>
      <c r="F14" s="5">
        <f t="shared" si="1"/>
        <v>4.481548783897121</v>
      </c>
      <c r="G14" s="28">
        <f t="shared" si="2"/>
        <v>0.5243918467353361</v>
      </c>
      <c r="H14" s="28">
        <f t="shared" si="3"/>
        <v>1.2038958243651696</v>
      </c>
      <c r="I14" s="109"/>
      <c r="J14" s="7" t="s">
        <v>9</v>
      </c>
      <c r="K14" s="17">
        <v>1486139</v>
      </c>
      <c r="L14" s="6">
        <v>33011</v>
      </c>
      <c r="M14" s="5">
        <f t="shared" si="4"/>
        <v>45.019508648632275</v>
      </c>
      <c r="N14" s="5">
        <f t="shared" si="5"/>
        <v>5.627438581079034</v>
      </c>
      <c r="O14" s="28">
        <f t="shared" si="6"/>
        <v>1.0457870546229533</v>
      </c>
      <c r="P14" s="28">
        <f t="shared" si="7"/>
        <v>1.9710622265357778</v>
      </c>
    </row>
    <row r="15" spans="1:16" ht="12.75">
      <c r="A15" s="109"/>
      <c r="B15" s="7" t="s">
        <v>10</v>
      </c>
      <c r="C15" s="17">
        <v>582355</v>
      </c>
      <c r="D15" s="6">
        <v>16458</v>
      </c>
      <c r="E15" s="5">
        <f t="shared" si="0"/>
        <v>35.384311580994044</v>
      </c>
      <c r="F15" s="5">
        <f t="shared" si="1"/>
        <v>4.4230389476242555</v>
      </c>
      <c r="G15" s="28">
        <f t="shared" si="2"/>
        <v>0.5243918467353361</v>
      </c>
      <c r="H15" s="28">
        <f t="shared" si="3"/>
        <v>1.2038958243651696</v>
      </c>
      <c r="I15" s="109"/>
      <c r="J15" s="7" t="s">
        <v>10</v>
      </c>
      <c r="K15" s="17">
        <v>1117504</v>
      </c>
      <c r="L15" s="6">
        <v>28845</v>
      </c>
      <c r="M15" s="5">
        <f t="shared" si="4"/>
        <v>38.741688334200035</v>
      </c>
      <c r="N15" s="5">
        <f t="shared" si="5"/>
        <v>4.842711041775004</v>
      </c>
      <c r="O15" s="28">
        <f t="shared" si="6"/>
        <v>1.0457870546229533</v>
      </c>
      <c r="P15" s="28">
        <f t="shared" si="7"/>
        <v>1.9710622265357778</v>
      </c>
    </row>
    <row r="16" spans="1:16" ht="12.75">
      <c r="A16" s="109"/>
      <c r="B16" s="7" t="s">
        <v>11</v>
      </c>
      <c r="C16" s="17">
        <v>912594</v>
      </c>
      <c r="D16" s="6">
        <v>18958</v>
      </c>
      <c r="E16" s="5">
        <f t="shared" si="0"/>
        <v>48.137672750290115</v>
      </c>
      <c r="F16" s="5">
        <f t="shared" si="1"/>
        <v>6.017209093786264</v>
      </c>
      <c r="G16" s="28">
        <f t="shared" si="2"/>
        <v>0.5243918467353361</v>
      </c>
      <c r="H16" s="28">
        <f t="shared" si="3"/>
        <v>1.2038958243651696</v>
      </c>
      <c r="I16" s="109"/>
      <c r="J16" s="7" t="s">
        <v>11</v>
      </c>
      <c r="K16" s="17">
        <v>2068667</v>
      </c>
      <c r="L16" s="6">
        <v>31375</v>
      </c>
      <c r="M16" s="5">
        <f t="shared" si="4"/>
        <v>65.93360956175299</v>
      </c>
      <c r="N16" s="5">
        <f t="shared" si="5"/>
        <v>8.241701195219123</v>
      </c>
      <c r="O16" s="28">
        <f t="shared" si="6"/>
        <v>1.0457870546229533</v>
      </c>
      <c r="P16" s="28">
        <f t="shared" si="7"/>
        <v>1.9710622265357778</v>
      </c>
    </row>
    <row r="17" spans="1:16" ht="12.75">
      <c r="A17" s="109"/>
      <c r="B17" s="7" t="s">
        <v>12</v>
      </c>
      <c r="C17" s="17">
        <v>869243</v>
      </c>
      <c r="D17" s="6">
        <v>17676</v>
      </c>
      <c r="E17" s="5">
        <f t="shared" si="0"/>
        <v>49.17645394885721</v>
      </c>
      <c r="F17" s="5">
        <f t="shared" si="1"/>
        <v>6.147056743607151</v>
      </c>
      <c r="G17" s="28">
        <f t="shared" si="2"/>
        <v>0.5243918467353361</v>
      </c>
      <c r="H17" s="28">
        <f t="shared" si="3"/>
        <v>1.2038958243651696</v>
      </c>
      <c r="I17" s="109"/>
      <c r="J17" s="7" t="s">
        <v>12</v>
      </c>
      <c r="K17" s="17">
        <v>1913484</v>
      </c>
      <c r="L17" s="6">
        <v>29402</v>
      </c>
      <c r="M17" s="5">
        <f t="shared" si="4"/>
        <v>65.08006258077681</v>
      </c>
      <c r="N17" s="5">
        <f t="shared" si="5"/>
        <v>8.135007822597101</v>
      </c>
      <c r="O17" s="28">
        <f t="shared" si="6"/>
        <v>1.0457870546229533</v>
      </c>
      <c r="P17" s="28">
        <f t="shared" si="7"/>
        <v>1.9710622265357778</v>
      </c>
    </row>
    <row r="18" spans="1:16" ht="12.75">
      <c r="A18" s="109"/>
      <c r="B18" s="7" t="s">
        <v>13</v>
      </c>
      <c r="C18" s="17">
        <v>710758</v>
      </c>
      <c r="D18" s="6">
        <v>15822</v>
      </c>
      <c r="E18" s="5">
        <f t="shared" si="0"/>
        <v>44.9221337378334</v>
      </c>
      <c r="F18" s="5">
        <f t="shared" si="1"/>
        <v>5.615266717229175</v>
      </c>
      <c r="G18" s="28">
        <f t="shared" si="2"/>
        <v>0.5243918467353361</v>
      </c>
      <c r="H18" s="28">
        <f t="shared" si="3"/>
        <v>1.2038958243651696</v>
      </c>
      <c r="I18" s="109"/>
      <c r="J18" s="7" t="s">
        <v>13</v>
      </c>
      <c r="K18" s="17">
        <v>1512733</v>
      </c>
      <c r="L18" s="6">
        <v>28622</v>
      </c>
      <c r="M18" s="5">
        <f t="shared" si="4"/>
        <v>52.8521067710153</v>
      </c>
      <c r="N18" s="5">
        <f t="shared" si="5"/>
        <v>6.606513346376913</v>
      </c>
      <c r="O18" s="28">
        <f t="shared" si="6"/>
        <v>1.0457870546229533</v>
      </c>
      <c r="P18" s="28">
        <f t="shared" si="7"/>
        <v>1.9710622265357778</v>
      </c>
    </row>
    <row r="19" spans="1:16" ht="12.75">
      <c r="A19" s="109"/>
      <c r="B19" s="7" t="s">
        <v>14</v>
      </c>
      <c r="C19" s="17">
        <v>820879</v>
      </c>
      <c r="D19" s="6">
        <v>18036</v>
      </c>
      <c r="E19" s="5">
        <f t="shared" si="0"/>
        <v>45.51336216455977</v>
      </c>
      <c r="F19" s="5">
        <f t="shared" si="1"/>
        <v>5.689170270569972</v>
      </c>
      <c r="G19" s="28">
        <f t="shared" si="2"/>
        <v>0.5243918467353361</v>
      </c>
      <c r="H19" s="28">
        <f t="shared" si="3"/>
        <v>1.2038958243651696</v>
      </c>
      <c r="I19" s="109"/>
      <c r="J19" s="7" t="s">
        <v>14</v>
      </c>
      <c r="K19" s="17">
        <v>1644498</v>
      </c>
      <c r="L19" s="6">
        <v>31798</v>
      </c>
      <c r="M19" s="5">
        <f t="shared" si="4"/>
        <v>51.71702622806466</v>
      </c>
      <c r="N19" s="5">
        <f t="shared" si="5"/>
        <v>6.464628278508083</v>
      </c>
      <c r="O19" s="28">
        <f t="shared" si="6"/>
        <v>1.0457870546229533</v>
      </c>
      <c r="P19" s="28">
        <f t="shared" si="7"/>
        <v>1.9710622265357778</v>
      </c>
    </row>
    <row r="20" spans="1:16" ht="12.75">
      <c r="A20" s="109"/>
      <c r="B20" s="7" t="s">
        <v>15</v>
      </c>
      <c r="C20" s="17">
        <v>827739.01</v>
      </c>
      <c r="D20" s="6">
        <v>18706</v>
      </c>
      <c r="E20" s="5">
        <f t="shared" si="0"/>
        <v>44.249920346412914</v>
      </c>
      <c r="F20" s="5">
        <f t="shared" si="1"/>
        <v>5.531240043301614</v>
      </c>
      <c r="G20" s="28">
        <f t="shared" si="2"/>
        <v>0.5243918467353361</v>
      </c>
      <c r="H20" s="28">
        <f t="shared" si="3"/>
        <v>1.2038958243651696</v>
      </c>
      <c r="I20" s="109"/>
      <c r="J20" s="7" t="s">
        <v>15</v>
      </c>
      <c r="K20" s="17">
        <v>1638663.35</v>
      </c>
      <c r="L20" s="6">
        <v>32677</v>
      </c>
      <c r="M20" s="5">
        <f t="shared" si="4"/>
        <v>50.14730085381155</v>
      </c>
      <c r="N20" s="5">
        <f t="shared" si="5"/>
        <v>6.268412606726444</v>
      </c>
      <c r="O20" s="28">
        <f t="shared" si="6"/>
        <v>1.0457870546229533</v>
      </c>
      <c r="P20" s="28">
        <f t="shared" si="7"/>
        <v>1.9710622265357778</v>
      </c>
    </row>
    <row r="21" spans="1:16" ht="12.75">
      <c r="A21" s="110"/>
      <c r="B21" s="8" t="s">
        <v>16</v>
      </c>
      <c r="C21" s="18">
        <v>534794.02</v>
      </c>
      <c r="D21" s="11">
        <v>12750</v>
      </c>
      <c r="E21" s="10">
        <f t="shared" si="0"/>
        <v>41.944629019607845</v>
      </c>
      <c r="F21" s="10">
        <f t="shared" si="1"/>
        <v>5.243078627450981</v>
      </c>
      <c r="G21" s="28">
        <f t="shared" si="2"/>
        <v>0.5243918467353361</v>
      </c>
      <c r="H21" s="28">
        <f t="shared" si="3"/>
        <v>1.2038958243651696</v>
      </c>
      <c r="I21" s="110"/>
      <c r="J21" s="8" t="s">
        <v>16</v>
      </c>
      <c r="K21" s="18">
        <v>948816.36</v>
      </c>
      <c r="L21" s="11">
        <v>17768</v>
      </c>
      <c r="M21" s="10">
        <f t="shared" si="4"/>
        <v>53.40029040972535</v>
      </c>
      <c r="N21" s="10">
        <f t="shared" si="5"/>
        <v>6.675036301215669</v>
      </c>
      <c r="O21" s="28">
        <f t="shared" si="6"/>
        <v>1.0457870546229533</v>
      </c>
      <c r="P21" s="28">
        <f t="shared" si="7"/>
        <v>1.9710622265357778</v>
      </c>
    </row>
    <row r="22" spans="1:16" ht="12.75">
      <c r="A22" s="97">
        <v>2013</v>
      </c>
      <c r="B22" s="3" t="s">
        <v>5</v>
      </c>
      <c r="C22" s="17">
        <v>1070356.4</v>
      </c>
      <c r="D22" s="6">
        <v>23788</v>
      </c>
      <c r="E22" s="5">
        <f>C22/D22</f>
        <v>44.995644862956105</v>
      </c>
      <c r="F22" s="5">
        <f>E22/8</f>
        <v>5.624455607869513</v>
      </c>
      <c r="G22" s="28">
        <f t="shared" si="2"/>
        <v>0.5243918467353361</v>
      </c>
      <c r="H22" s="28">
        <f t="shared" si="3"/>
        <v>1.2038958243651696</v>
      </c>
      <c r="I22" s="97">
        <v>2013</v>
      </c>
      <c r="J22" s="3" t="s">
        <v>5</v>
      </c>
      <c r="K22" s="17">
        <v>2234851.22</v>
      </c>
      <c r="L22" s="6">
        <v>40582</v>
      </c>
      <c r="M22" s="5">
        <f>K22/L22</f>
        <v>55.070011827904004</v>
      </c>
      <c r="N22" s="5">
        <f>M22/8</f>
        <v>6.8837514784880005</v>
      </c>
      <c r="O22" s="28">
        <f t="shared" si="6"/>
        <v>1.0457870546229533</v>
      </c>
      <c r="P22" s="28">
        <f t="shared" si="7"/>
        <v>1.9710622265357778</v>
      </c>
    </row>
    <row r="23" spans="1:16" ht="12.75">
      <c r="A23" s="98"/>
      <c r="B23" s="3" t="s">
        <v>6</v>
      </c>
      <c r="C23" s="17">
        <v>630968.56</v>
      </c>
      <c r="D23" s="6">
        <v>18840</v>
      </c>
      <c r="E23" s="5">
        <f aca="true" t="shared" si="8" ref="E23:E33">C23/D23</f>
        <v>33.49090021231423</v>
      </c>
      <c r="F23" s="5">
        <f aca="true" t="shared" si="9" ref="F23:F33">E23/8</f>
        <v>4.186362526539279</v>
      </c>
      <c r="G23" s="28">
        <f t="shared" si="2"/>
        <v>0.5243918467353361</v>
      </c>
      <c r="H23" s="28">
        <f t="shared" si="3"/>
        <v>1.2038958243651696</v>
      </c>
      <c r="I23" s="98"/>
      <c r="J23" s="3" t="s">
        <v>6</v>
      </c>
      <c r="K23" s="17">
        <v>1380014.12</v>
      </c>
      <c r="L23" s="6">
        <v>33258</v>
      </c>
      <c r="M23" s="5">
        <f aca="true" t="shared" si="10" ref="M23:M33">K23/L23</f>
        <v>41.49420049311444</v>
      </c>
      <c r="N23" s="5">
        <f aca="true" t="shared" si="11" ref="N23:N33">M23/8</f>
        <v>5.186775061639305</v>
      </c>
      <c r="O23" s="28">
        <f t="shared" si="6"/>
        <v>1.0457870546229533</v>
      </c>
      <c r="P23" s="28">
        <f t="shared" si="7"/>
        <v>1.9710622265357778</v>
      </c>
    </row>
    <row r="24" spans="1:16" ht="12.75">
      <c r="A24" s="98"/>
      <c r="B24" s="7" t="s">
        <v>7</v>
      </c>
      <c r="C24" s="17">
        <v>414235.42</v>
      </c>
      <c r="D24" s="6">
        <v>15355</v>
      </c>
      <c r="E24" s="5">
        <f t="shared" si="8"/>
        <v>26.977233474438293</v>
      </c>
      <c r="F24" s="5">
        <f t="shared" si="9"/>
        <v>3.3721541843047866</v>
      </c>
      <c r="G24" s="28">
        <f t="shared" si="2"/>
        <v>0.5243918467353361</v>
      </c>
      <c r="H24" s="28">
        <f t="shared" si="3"/>
        <v>1.2038958243651696</v>
      </c>
      <c r="I24" s="98"/>
      <c r="J24" s="7" t="s">
        <v>7</v>
      </c>
      <c r="K24" s="17">
        <v>846682.44</v>
      </c>
      <c r="L24" s="6">
        <v>25153</v>
      </c>
      <c r="M24" s="5">
        <f t="shared" si="10"/>
        <v>33.66129050212698</v>
      </c>
      <c r="N24" s="5">
        <f t="shared" si="11"/>
        <v>4.207661312765873</v>
      </c>
      <c r="O24" s="28">
        <f t="shared" si="6"/>
        <v>1.0457870546229533</v>
      </c>
      <c r="P24" s="28">
        <f t="shared" si="7"/>
        <v>1.9710622265357778</v>
      </c>
    </row>
    <row r="25" spans="1:16" ht="12.75">
      <c r="A25" s="98"/>
      <c r="B25" s="7" t="s">
        <v>8</v>
      </c>
      <c r="C25" s="17">
        <v>770853</v>
      </c>
      <c r="D25" s="6">
        <v>20866</v>
      </c>
      <c r="E25" s="5">
        <f t="shared" si="8"/>
        <v>36.943017348797085</v>
      </c>
      <c r="F25" s="5">
        <f t="shared" si="9"/>
        <v>4.617877168599636</v>
      </c>
      <c r="G25" s="28">
        <f t="shared" si="2"/>
        <v>0.5243918467353361</v>
      </c>
      <c r="H25" s="28">
        <f t="shared" si="3"/>
        <v>1.2038958243651696</v>
      </c>
      <c r="I25" s="98"/>
      <c r="J25" s="7" t="s">
        <v>8</v>
      </c>
      <c r="K25" s="17">
        <v>1639736</v>
      </c>
      <c r="L25" s="6">
        <v>36755</v>
      </c>
      <c r="M25" s="5">
        <f t="shared" si="10"/>
        <v>44.612596925588356</v>
      </c>
      <c r="N25" s="5">
        <f t="shared" si="11"/>
        <v>5.5765746156985445</v>
      </c>
      <c r="O25" s="28">
        <f t="shared" si="6"/>
        <v>1.0457870546229533</v>
      </c>
      <c r="P25" s="28">
        <f t="shared" si="7"/>
        <v>1.9710622265357778</v>
      </c>
    </row>
    <row r="26" spans="1:16" ht="12.75">
      <c r="A26" s="98"/>
      <c r="B26" s="7" t="s">
        <v>9</v>
      </c>
      <c r="C26" s="17">
        <v>699282</v>
      </c>
      <c r="D26" s="6">
        <v>18608</v>
      </c>
      <c r="E26" s="5">
        <f t="shared" si="8"/>
        <v>37.57964316423044</v>
      </c>
      <c r="F26" s="5">
        <f t="shared" si="9"/>
        <v>4.697455395528805</v>
      </c>
      <c r="G26" s="28">
        <f t="shared" si="2"/>
        <v>0.5243918467353361</v>
      </c>
      <c r="H26" s="28">
        <f t="shared" si="3"/>
        <v>1.2038958243651696</v>
      </c>
      <c r="I26" s="98"/>
      <c r="J26" s="7" t="s">
        <v>9</v>
      </c>
      <c r="K26" s="17">
        <v>1639374</v>
      </c>
      <c r="L26" s="6">
        <v>34851</v>
      </c>
      <c r="M26" s="5">
        <f t="shared" si="10"/>
        <v>47.03951106137557</v>
      </c>
      <c r="N26" s="5">
        <f t="shared" si="11"/>
        <v>5.879938882671946</v>
      </c>
      <c r="O26" s="28">
        <f t="shared" si="6"/>
        <v>1.0457870546229533</v>
      </c>
      <c r="P26" s="28">
        <f t="shared" si="7"/>
        <v>1.9710622265357778</v>
      </c>
    </row>
    <row r="27" spans="1:16" ht="12.75">
      <c r="A27" s="98"/>
      <c r="B27" s="7" t="s">
        <v>10</v>
      </c>
      <c r="C27" s="17">
        <v>639197.34</v>
      </c>
      <c r="D27" s="6">
        <v>16151</v>
      </c>
      <c r="E27" s="5">
        <f t="shared" si="8"/>
        <v>39.576332115658474</v>
      </c>
      <c r="F27" s="5">
        <f t="shared" si="9"/>
        <v>4.947041514457309</v>
      </c>
      <c r="G27" s="28">
        <f t="shared" si="2"/>
        <v>0.5243918467353361</v>
      </c>
      <c r="H27" s="28">
        <f t="shared" si="3"/>
        <v>1.2038958243651696</v>
      </c>
      <c r="I27" s="98"/>
      <c r="J27" s="7" t="s">
        <v>10</v>
      </c>
      <c r="K27" s="17">
        <v>1524835.03</v>
      </c>
      <c r="L27" s="6">
        <v>29121</v>
      </c>
      <c r="M27" s="5">
        <f t="shared" si="10"/>
        <v>52.362042168881565</v>
      </c>
      <c r="N27" s="5">
        <f t="shared" si="11"/>
        <v>6.545255271110196</v>
      </c>
      <c r="O27" s="28">
        <f t="shared" si="6"/>
        <v>1.0457870546229533</v>
      </c>
      <c r="P27" s="28">
        <f t="shared" si="7"/>
        <v>1.9710622265357778</v>
      </c>
    </row>
    <row r="28" spans="1:16" ht="12.75">
      <c r="A28" s="98"/>
      <c r="B28" s="7" t="s">
        <v>11</v>
      </c>
      <c r="C28" s="17">
        <v>1068262.53</v>
      </c>
      <c r="D28" s="6">
        <v>20526</v>
      </c>
      <c r="E28" s="5">
        <f t="shared" si="8"/>
        <v>52.044359836305176</v>
      </c>
      <c r="F28" s="5">
        <f t="shared" si="9"/>
        <v>6.505544979538147</v>
      </c>
      <c r="G28" s="28">
        <f t="shared" si="2"/>
        <v>0.5243918467353361</v>
      </c>
      <c r="H28" s="28">
        <f t="shared" si="3"/>
        <v>1.2038958243651696</v>
      </c>
      <c r="I28" s="98"/>
      <c r="J28" s="7" t="s">
        <v>11</v>
      </c>
      <c r="K28" s="17">
        <v>1871862.48</v>
      </c>
      <c r="L28" s="6">
        <v>33029</v>
      </c>
      <c r="M28" s="5">
        <f t="shared" si="10"/>
        <v>56.67330164400981</v>
      </c>
      <c r="N28" s="5">
        <f t="shared" si="11"/>
        <v>7.084162705501226</v>
      </c>
      <c r="O28" s="28">
        <f t="shared" si="6"/>
        <v>1.0457870546229533</v>
      </c>
      <c r="P28" s="28">
        <f t="shared" si="7"/>
        <v>1.9710622265357778</v>
      </c>
    </row>
    <row r="29" spans="1:16" ht="12.75">
      <c r="A29" s="98"/>
      <c r="B29" s="7" t="s">
        <v>12</v>
      </c>
      <c r="C29" s="17">
        <v>616737.2</v>
      </c>
      <c r="D29" s="6">
        <v>17341</v>
      </c>
      <c r="E29" s="5">
        <f t="shared" si="8"/>
        <v>35.565261518943544</v>
      </c>
      <c r="F29" s="5">
        <f t="shared" si="9"/>
        <v>4.445657689867943</v>
      </c>
      <c r="G29" s="28">
        <f>B$57-(B$58*B$59)</f>
        <v>0.5243918467353361</v>
      </c>
      <c r="H29" s="28">
        <f>B$57+(B$58*B$59)</f>
        <v>1.2038958243651696</v>
      </c>
      <c r="I29" s="98"/>
      <c r="J29" s="7" t="s">
        <v>12</v>
      </c>
      <c r="K29" s="17">
        <v>1767065.05</v>
      </c>
      <c r="L29" s="6">
        <v>30457</v>
      </c>
      <c r="M29" s="5">
        <f t="shared" si="10"/>
        <v>58.0183553862823</v>
      </c>
      <c r="N29" s="5">
        <f t="shared" si="11"/>
        <v>7.252294423285288</v>
      </c>
      <c r="O29" s="28">
        <f>J$57-(J$58*J$59)</f>
        <v>1.0457870546229533</v>
      </c>
      <c r="P29" s="28">
        <f>J$57+(J$58*J$59)</f>
        <v>1.9710622265357778</v>
      </c>
    </row>
    <row r="30" spans="1:16" ht="12.75">
      <c r="A30" s="98"/>
      <c r="B30" s="7" t="s">
        <v>13</v>
      </c>
      <c r="C30" s="17">
        <v>726434.27</v>
      </c>
      <c r="D30" s="6">
        <v>17848</v>
      </c>
      <c r="E30" s="5">
        <f t="shared" si="8"/>
        <v>40.701158112953834</v>
      </c>
      <c r="F30" s="5">
        <f t="shared" si="9"/>
        <v>5.087644764119229</v>
      </c>
      <c r="G30" s="28">
        <f>B$57-(B$58*B$59)</f>
        <v>0.5243918467353361</v>
      </c>
      <c r="H30" s="28">
        <f>B$57+(B$58*B$59)</f>
        <v>1.2038958243651696</v>
      </c>
      <c r="I30" s="98"/>
      <c r="J30" s="7" t="s">
        <v>13</v>
      </c>
      <c r="K30" s="17">
        <v>1401704.33</v>
      </c>
      <c r="L30" s="6">
        <v>30533</v>
      </c>
      <c r="M30" s="5">
        <f t="shared" si="10"/>
        <v>45.90784822978417</v>
      </c>
      <c r="N30" s="5">
        <f t="shared" si="11"/>
        <v>5.7384810287230215</v>
      </c>
      <c r="O30" s="28">
        <f>J$57-(J$58*J$59)</f>
        <v>1.0457870546229533</v>
      </c>
      <c r="P30" s="28">
        <f>J$57+(J$58*J$59)</f>
        <v>1.9710622265357778</v>
      </c>
    </row>
    <row r="31" spans="1:16" ht="12.75">
      <c r="A31" s="98"/>
      <c r="B31" s="7" t="s">
        <v>14</v>
      </c>
      <c r="C31" s="17">
        <v>891608.22</v>
      </c>
      <c r="D31" s="6">
        <v>19093</v>
      </c>
      <c r="E31" s="5">
        <f t="shared" si="8"/>
        <v>46.69817315246425</v>
      </c>
      <c r="F31" s="5">
        <f t="shared" si="9"/>
        <v>5.837271644058031</v>
      </c>
      <c r="G31" s="28">
        <f>B$57-(B$58*B$59)</f>
        <v>0.5243918467353361</v>
      </c>
      <c r="H31" s="28">
        <f>B$57+(B$58*B$59)</f>
        <v>1.2038958243651696</v>
      </c>
      <c r="I31" s="98"/>
      <c r="J31" s="7" t="s">
        <v>14</v>
      </c>
      <c r="K31" s="17">
        <v>2676518.27</v>
      </c>
      <c r="L31" s="6">
        <v>33801</v>
      </c>
      <c r="M31" s="5">
        <f t="shared" si="10"/>
        <v>79.18458832578918</v>
      </c>
      <c r="N31" s="5">
        <f t="shared" si="11"/>
        <v>9.898073540723647</v>
      </c>
      <c r="O31" s="28">
        <f>J$57-(J$58*J$59)</f>
        <v>1.0457870546229533</v>
      </c>
      <c r="P31" s="28">
        <f>J$57+(J$58*J$59)</f>
        <v>1.9710622265357778</v>
      </c>
    </row>
    <row r="32" spans="1:16" ht="12.75">
      <c r="A32" s="98"/>
      <c r="B32" s="7" t="s">
        <v>15</v>
      </c>
      <c r="C32" s="17">
        <v>500858.39</v>
      </c>
      <c r="D32" s="6">
        <v>17740</v>
      </c>
      <c r="E32" s="5">
        <f t="shared" si="8"/>
        <v>28.233280157835402</v>
      </c>
      <c r="F32" s="5">
        <f t="shared" si="9"/>
        <v>3.5291600197294253</v>
      </c>
      <c r="G32" s="28">
        <f>B$57-(B$58*B$59)</f>
        <v>0.5243918467353361</v>
      </c>
      <c r="H32" s="28">
        <f>B$57+(B$58*B$59)</f>
        <v>1.2038958243651696</v>
      </c>
      <c r="I32" s="98"/>
      <c r="J32" s="7" t="s">
        <v>15</v>
      </c>
      <c r="K32" s="17">
        <v>909521.52</v>
      </c>
      <c r="L32" s="6">
        <v>29585</v>
      </c>
      <c r="M32" s="5">
        <f t="shared" si="10"/>
        <v>30.74265742775055</v>
      </c>
      <c r="N32" s="5">
        <f t="shared" si="11"/>
        <v>3.842832178468819</v>
      </c>
      <c r="O32" s="28">
        <f>J$57-(J$58*J$59)</f>
        <v>1.0457870546229533</v>
      </c>
      <c r="P32" s="28">
        <f>J$57+(J$58*J$59)</f>
        <v>1.9710622265357778</v>
      </c>
    </row>
    <row r="33" spans="1:16" ht="12.75">
      <c r="A33" s="98"/>
      <c r="B33" s="8" t="s">
        <v>16</v>
      </c>
      <c r="C33" s="18">
        <v>422279.54</v>
      </c>
      <c r="D33" s="11">
        <v>16736</v>
      </c>
      <c r="E33" s="10">
        <f t="shared" si="8"/>
        <v>25.23180807839388</v>
      </c>
      <c r="F33" s="10">
        <f t="shared" si="9"/>
        <v>3.153976009799235</v>
      </c>
      <c r="G33" s="28">
        <f>B$57-(B$58*B$59)</f>
        <v>0.5243918467353361</v>
      </c>
      <c r="H33" s="28">
        <f>B$57+(B$58*B$59)</f>
        <v>1.2038958243651696</v>
      </c>
      <c r="I33" s="98"/>
      <c r="J33" s="8" t="s">
        <v>16</v>
      </c>
      <c r="K33" s="18">
        <v>743035.35</v>
      </c>
      <c r="L33" s="11">
        <v>22670</v>
      </c>
      <c r="M33" s="10">
        <f t="shared" si="10"/>
        <v>32.77615130127922</v>
      </c>
      <c r="N33" s="10">
        <f t="shared" si="11"/>
        <v>4.097018912659903</v>
      </c>
      <c r="O33" s="28">
        <f>J$57-(J$58*J$59)</f>
        <v>1.0457870546229533</v>
      </c>
      <c r="P33" s="28">
        <f>J$57+(J$58*J$59)</f>
        <v>1.9710622265357778</v>
      </c>
    </row>
    <row r="34" spans="1:16" ht="12.75">
      <c r="A34" s="97">
        <v>2014</v>
      </c>
      <c r="B34" s="3" t="s">
        <v>5</v>
      </c>
      <c r="C34" s="17">
        <v>638196.36</v>
      </c>
      <c r="D34" s="6">
        <v>29349</v>
      </c>
      <c r="E34" s="5">
        <f>C34/D34</f>
        <v>21.745080241234795</v>
      </c>
      <c r="F34" s="5">
        <f>E34/24</f>
        <v>0.9060450100514498</v>
      </c>
      <c r="G34" s="28">
        <f aca="true" t="shared" si="12" ref="G34:G40">B$57-(B$58*B$59)</f>
        <v>0.5243918467353361</v>
      </c>
      <c r="H34" s="28">
        <f aca="true" t="shared" si="13" ref="H34:H40">B$57+(B$58*B$59)</f>
        <v>1.2038958243651696</v>
      </c>
      <c r="I34" s="97">
        <v>2014</v>
      </c>
      <c r="J34" s="3" t="s">
        <v>5</v>
      </c>
      <c r="K34" s="17">
        <v>1436926.18</v>
      </c>
      <c r="L34" s="6">
        <v>47733</v>
      </c>
      <c r="M34" s="5">
        <f>K34/L34</f>
        <v>30.103412314331802</v>
      </c>
      <c r="N34" s="5">
        <f>M34/24</f>
        <v>1.2543088464304917</v>
      </c>
      <c r="O34" s="28">
        <f aca="true" t="shared" si="14" ref="O34:O45">J$57-(J$58*J$59)</f>
        <v>1.0457870546229533</v>
      </c>
      <c r="P34" s="28">
        <f aca="true" t="shared" si="15" ref="P34:P45">J$57+(J$58*J$59)</f>
        <v>1.9710622265357778</v>
      </c>
    </row>
    <row r="35" spans="1:16" ht="12.75">
      <c r="A35" s="98"/>
      <c r="B35" s="3" t="s">
        <v>6</v>
      </c>
      <c r="C35" s="17">
        <v>308061.08</v>
      </c>
      <c r="D35" s="6">
        <v>14843</v>
      </c>
      <c r="E35" s="5">
        <f aca="true" t="shared" si="16" ref="E35:E45">C35/D35</f>
        <v>20.754637202721824</v>
      </c>
      <c r="F35" s="5">
        <f aca="true" t="shared" si="17" ref="F35:F45">E35/24</f>
        <v>0.8647765501134094</v>
      </c>
      <c r="G35" s="28">
        <f t="shared" si="12"/>
        <v>0.5243918467353361</v>
      </c>
      <c r="H35" s="28">
        <f t="shared" si="13"/>
        <v>1.2038958243651696</v>
      </c>
      <c r="I35" s="98"/>
      <c r="J35" s="3" t="s">
        <v>6</v>
      </c>
      <c r="K35" s="17">
        <v>824253.41</v>
      </c>
      <c r="L35" s="6">
        <v>23982</v>
      </c>
      <c r="M35" s="5">
        <f aca="true" t="shared" si="18" ref="M35:M45">K35/L35</f>
        <v>34.369669335334834</v>
      </c>
      <c r="N35" s="5">
        <f aca="true" t="shared" si="19" ref="N35:N45">M35/24</f>
        <v>1.4320695556389513</v>
      </c>
      <c r="O35" s="28">
        <f t="shared" si="14"/>
        <v>1.0457870546229533</v>
      </c>
      <c r="P35" s="28">
        <f t="shared" si="15"/>
        <v>1.9710622265357778</v>
      </c>
    </row>
    <row r="36" spans="1:16" ht="12.75">
      <c r="A36" s="98"/>
      <c r="B36" s="7" t="s">
        <v>7</v>
      </c>
      <c r="C36" s="17">
        <v>383574.16</v>
      </c>
      <c r="D36" s="6">
        <v>19574</v>
      </c>
      <c r="E36" s="5">
        <f t="shared" si="16"/>
        <v>19.596105037294368</v>
      </c>
      <c r="F36" s="5">
        <f t="shared" si="17"/>
        <v>0.816504376553932</v>
      </c>
      <c r="G36" s="28">
        <f t="shared" si="12"/>
        <v>0.5243918467353361</v>
      </c>
      <c r="H36" s="28">
        <f t="shared" si="13"/>
        <v>1.2038958243651696</v>
      </c>
      <c r="I36" s="98"/>
      <c r="J36" s="7" t="s">
        <v>7</v>
      </c>
      <c r="K36" s="17">
        <v>944182.4</v>
      </c>
      <c r="L36" s="6">
        <v>33184</v>
      </c>
      <c r="M36" s="5">
        <f t="shared" si="18"/>
        <v>28.45294117647059</v>
      </c>
      <c r="N36" s="5">
        <f t="shared" si="19"/>
        <v>1.1855392156862745</v>
      </c>
      <c r="O36" s="28">
        <f t="shared" si="14"/>
        <v>1.0457870546229533</v>
      </c>
      <c r="P36" s="28">
        <f t="shared" si="15"/>
        <v>1.9710622265357778</v>
      </c>
    </row>
    <row r="37" spans="1:16" ht="12.75">
      <c r="A37" s="98"/>
      <c r="B37" s="7" t="s">
        <v>8</v>
      </c>
      <c r="C37" s="17">
        <v>269307.17</v>
      </c>
      <c r="D37" s="6">
        <v>18260</v>
      </c>
      <c r="E37" s="5">
        <f t="shared" si="16"/>
        <v>14.748475903614457</v>
      </c>
      <c r="F37" s="5">
        <f t="shared" si="17"/>
        <v>0.614519829317269</v>
      </c>
      <c r="G37" s="28">
        <f t="shared" si="12"/>
        <v>0.5243918467353361</v>
      </c>
      <c r="H37" s="28">
        <f t="shared" si="13"/>
        <v>1.2038958243651696</v>
      </c>
      <c r="I37" s="98"/>
      <c r="J37" s="7" t="s">
        <v>8</v>
      </c>
      <c r="K37" s="17">
        <v>757947</v>
      </c>
      <c r="L37" s="6">
        <v>25448</v>
      </c>
      <c r="M37" s="5">
        <f t="shared" si="18"/>
        <v>29.78414806664571</v>
      </c>
      <c r="N37" s="5">
        <f t="shared" si="19"/>
        <v>1.2410061694435712</v>
      </c>
      <c r="O37" s="28">
        <f t="shared" si="14"/>
        <v>1.0457870546229533</v>
      </c>
      <c r="P37" s="28">
        <f t="shared" si="15"/>
        <v>1.9710622265357778</v>
      </c>
    </row>
    <row r="38" spans="1:16" ht="12.75">
      <c r="A38" s="98"/>
      <c r="B38" s="7" t="s">
        <v>9</v>
      </c>
      <c r="C38" s="17">
        <v>389855.07</v>
      </c>
      <c r="D38" s="6">
        <v>17551</v>
      </c>
      <c r="E38" s="5">
        <f t="shared" si="16"/>
        <v>22.212698421742353</v>
      </c>
      <c r="F38" s="5">
        <f t="shared" si="17"/>
        <v>0.9255291009059313</v>
      </c>
      <c r="G38" s="28">
        <f t="shared" si="12"/>
        <v>0.5243918467353361</v>
      </c>
      <c r="H38" s="28">
        <f t="shared" si="13"/>
        <v>1.2038958243651696</v>
      </c>
      <c r="I38" s="98"/>
      <c r="J38" s="7" t="s">
        <v>9</v>
      </c>
      <c r="K38" s="17">
        <v>1230007.05</v>
      </c>
      <c r="L38" s="6">
        <v>30737</v>
      </c>
      <c r="M38" s="5">
        <f t="shared" si="18"/>
        <v>40.01714708657319</v>
      </c>
      <c r="N38" s="5">
        <f t="shared" si="19"/>
        <v>1.6673811286072162</v>
      </c>
      <c r="O38" s="28">
        <f t="shared" si="14"/>
        <v>1.0457870546229533</v>
      </c>
      <c r="P38" s="28">
        <f t="shared" si="15"/>
        <v>1.9710622265357778</v>
      </c>
    </row>
    <row r="39" spans="1:16" ht="12.75">
      <c r="A39" s="98"/>
      <c r="B39" s="7" t="s">
        <v>10</v>
      </c>
      <c r="C39" s="17">
        <v>278464.08</v>
      </c>
      <c r="D39" s="6">
        <v>16672</v>
      </c>
      <c r="E39" s="5">
        <f t="shared" si="16"/>
        <v>16.7025</v>
      </c>
      <c r="F39" s="5">
        <f t="shared" si="17"/>
        <v>0.6959375</v>
      </c>
      <c r="G39" s="28">
        <f t="shared" si="12"/>
        <v>0.5243918467353361</v>
      </c>
      <c r="H39" s="28">
        <f t="shared" si="13"/>
        <v>1.2038958243651696</v>
      </c>
      <c r="I39" s="98"/>
      <c r="J39" s="7" t="s">
        <v>10</v>
      </c>
      <c r="K39" s="17">
        <v>980299.31</v>
      </c>
      <c r="L39" s="6">
        <v>28207</v>
      </c>
      <c r="M39" s="5">
        <f t="shared" si="18"/>
        <v>34.75376005955969</v>
      </c>
      <c r="N39" s="5">
        <f t="shared" si="19"/>
        <v>1.448073335814987</v>
      </c>
      <c r="O39" s="28">
        <f t="shared" si="14"/>
        <v>1.0457870546229533</v>
      </c>
      <c r="P39" s="28">
        <f t="shared" si="15"/>
        <v>1.9710622265357778</v>
      </c>
    </row>
    <row r="40" spans="1:16" ht="12.75">
      <c r="A40" s="98"/>
      <c r="B40" s="7" t="s">
        <v>11</v>
      </c>
      <c r="C40" s="17">
        <v>316364.33</v>
      </c>
      <c r="D40" s="6">
        <v>12909</v>
      </c>
      <c r="E40" s="5">
        <f t="shared" si="16"/>
        <v>24.50726857231389</v>
      </c>
      <c r="F40" s="5">
        <f t="shared" si="17"/>
        <v>1.0211361905130787</v>
      </c>
      <c r="G40" s="28">
        <f t="shared" si="12"/>
        <v>0.5243918467353361</v>
      </c>
      <c r="H40" s="28">
        <f t="shared" si="13"/>
        <v>1.2038958243651696</v>
      </c>
      <c r="I40" s="98"/>
      <c r="J40" s="7" t="s">
        <v>11</v>
      </c>
      <c r="K40" s="17">
        <v>1104144.08</v>
      </c>
      <c r="L40" s="6">
        <v>29388</v>
      </c>
      <c r="M40" s="5">
        <f t="shared" si="18"/>
        <v>37.571256295086435</v>
      </c>
      <c r="N40" s="5">
        <f t="shared" si="19"/>
        <v>1.5654690122952681</v>
      </c>
      <c r="O40" s="28">
        <f t="shared" si="14"/>
        <v>1.0457870546229533</v>
      </c>
      <c r="P40" s="28">
        <f t="shared" si="15"/>
        <v>1.9710622265357778</v>
      </c>
    </row>
    <row r="41" spans="1:16" ht="12.75">
      <c r="A41" s="98"/>
      <c r="B41" s="7" t="s">
        <v>12</v>
      </c>
      <c r="C41" s="17">
        <v>395323.41</v>
      </c>
      <c r="D41" s="6">
        <v>16844</v>
      </c>
      <c r="E41" s="5">
        <f t="shared" si="16"/>
        <v>23.469687128947992</v>
      </c>
      <c r="F41" s="5">
        <f t="shared" si="17"/>
        <v>0.977903630372833</v>
      </c>
      <c r="G41" s="28">
        <f>B$57-(B$58*B$59)</f>
        <v>0.5243918467353361</v>
      </c>
      <c r="H41" s="28">
        <f>B$57+(B$58*B$59)</f>
        <v>1.2038958243651696</v>
      </c>
      <c r="I41" s="98"/>
      <c r="J41" s="7" t="s">
        <v>12</v>
      </c>
      <c r="K41" s="17">
        <v>1174427.15</v>
      </c>
      <c r="L41" s="6">
        <v>28144</v>
      </c>
      <c r="M41" s="5">
        <f t="shared" si="18"/>
        <v>41.72921937180216</v>
      </c>
      <c r="N41" s="5">
        <f t="shared" si="19"/>
        <v>1.73871747382509</v>
      </c>
      <c r="O41" s="28">
        <f t="shared" si="14"/>
        <v>1.0457870546229533</v>
      </c>
      <c r="P41" s="28">
        <f t="shared" si="15"/>
        <v>1.9710622265357778</v>
      </c>
    </row>
    <row r="42" spans="1:16" ht="12.75">
      <c r="A42" s="98"/>
      <c r="B42" s="7" t="s">
        <v>13</v>
      </c>
      <c r="C42" s="17">
        <v>282879.05</v>
      </c>
      <c r="D42" s="6">
        <v>16371</v>
      </c>
      <c r="E42" s="5">
        <f t="shared" si="16"/>
        <v>17.279277380734225</v>
      </c>
      <c r="F42" s="5">
        <f t="shared" si="17"/>
        <v>0.719969890863926</v>
      </c>
      <c r="G42" s="28">
        <f>B$57-(B$58*B$59)</f>
        <v>0.5243918467353361</v>
      </c>
      <c r="H42" s="28">
        <f>B$57+(B$58*B$59)</f>
        <v>1.2038958243651696</v>
      </c>
      <c r="I42" s="98"/>
      <c r="J42" s="7" t="s">
        <v>13</v>
      </c>
      <c r="K42" s="17">
        <v>972836.54</v>
      </c>
      <c r="L42" s="6">
        <v>27080</v>
      </c>
      <c r="M42" s="5">
        <f t="shared" si="18"/>
        <v>35.92453988183161</v>
      </c>
      <c r="N42" s="5">
        <f t="shared" si="19"/>
        <v>1.4968558284096505</v>
      </c>
      <c r="O42" s="28">
        <f t="shared" si="14"/>
        <v>1.0457870546229533</v>
      </c>
      <c r="P42" s="28">
        <f t="shared" si="15"/>
        <v>1.9710622265357778</v>
      </c>
    </row>
    <row r="43" spans="1:16" ht="12.75">
      <c r="A43" s="98"/>
      <c r="B43" s="7" t="s">
        <v>14</v>
      </c>
      <c r="C43" s="17">
        <v>327073.09</v>
      </c>
      <c r="D43" s="6">
        <v>19231</v>
      </c>
      <c r="E43" s="5">
        <f t="shared" si="16"/>
        <v>17.007596588840936</v>
      </c>
      <c r="F43" s="5">
        <f t="shared" si="17"/>
        <v>0.7086498578683723</v>
      </c>
      <c r="G43" s="28">
        <f>B$57-(B$58*B$59)</f>
        <v>0.5243918467353361</v>
      </c>
      <c r="H43" s="28">
        <f>B$57+(B$58*B$59)</f>
        <v>1.2038958243651696</v>
      </c>
      <c r="I43" s="98"/>
      <c r="J43" s="7" t="s">
        <v>14</v>
      </c>
      <c r="K43" s="17">
        <v>1095362.47</v>
      </c>
      <c r="L43" s="6">
        <v>32192</v>
      </c>
      <c r="M43" s="5">
        <f t="shared" si="18"/>
        <v>34.02592165755467</v>
      </c>
      <c r="N43" s="5">
        <f t="shared" si="19"/>
        <v>1.4177467357314446</v>
      </c>
      <c r="O43" s="28">
        <f t="shared" si="14"/>
        <v>1.0457870546229533</v>
      </c>
      <c r="P43" s="28">
        <f t="shared" si="15"/>
        <v>1.9710622265357778</v>
      </c>
    </row>
    <row r="44" spans="1:16" ht="12.75">
      <c r="A44" s="98"/>
      <c r="B44" s="7" t="s">
        <v>15</v>
      </c>
      <c r="C44" s="17">
        <v>346305.34</v>
      </c>
      <c r="D44" s="6">
        <v>16626</v>
      </c>
      <c r="E44" s="5">
        <f t="shared" si="16"/>
        <v>20.829143510164805</v>
      </c>
      <c r="F44" s="5">
        <f t="shared" si="17"/>
        <v>0.8678809795902002</v>
      </c>
      <c r="G44" s="28">
        <f>B$57-(B$58*B$59)</f>
        <v>0.5243918467353361</v>
      </c>
      <c r="H44" s="28">
        <f>B$57+(B$58*B$59)</f>
        <v>1.2038958243651696</v>
      </c>
      <c r="I44" s="98"/>
      <c r="J44" s="7" t="s">
        <v>15</v>
      </c>
      <c r="K44" s="17">
        <v>1071757.28</v>
      </c>
      <c r="L44" s="6">
        <v>27236</v>
      </c>
      <c r="M44" s="5">
        <f t="shared" si="18"/>
        <v>39.35075928917609</v>
      </c>
      <c r="N44" s="5">
        <f t="shared" si="19"/>
        <v>1.639614970382337</v>
      </c>
      <c r="O44" s="28">
        <f t="shared" si="14"/>
        <v>1.0457870546229533</v>
      </c>
      <c r="P44" s="28">
        <f t="shared" si="15"/>
        <v>1.9710622265357778</v>
      </c>
    </row>
    <row r="45" spans="1:16" ht="12.75">
      <c r="A45" s="98"/>
      <c r="B45" s="7" t="s">
        <v>16</v>
      </c>
      <c r="C45" s="17">
        <v>466045.3</v>
      </c>
      <c r="D45" s="6">
        <v>15524</v>
      </c>
      <c r="E45" s="5">
        <f t="shared" si="16"/>
        <v>30.020954650863178</v>
      </c>
      <c r="F45" s="5">
        <f t="shared" si="17"/>
        <v>1.2508731104526325</v>
      </c>
      <c r="G45" s="28">
        <f>B$57-(B$58*B$59)</f>
        <v>0.5243918467353361</v>
      </c>
      <c r="H45" s="28">
        <f>B$57+(B$58*B$59)</f>
        <v>1.2038958243651696</v>
      </c>
      <c r="I45" s="98"/>
      <c r="J45" s="7" t="s">
        <v>16</v>
      </c>
      <c r="K45" s="17">
        <v>1113206.28</v>
      </c>
      <c r="L45" s="6">
        <v>23027</v>
      </c>
      <c r="M45" s="5">
        <f t="shared" si="18"/>
        <v>48.343521952490555</v>
      </c>
      <c r="N45" s="5">
        <f t="shared" si="19"/>
        <v>2.0143134146871065</v>
      </c>
      <c r="O45" s="28">
        <f t="shared" si="14"/>
        <v>1.0457870546229533</v>
      </c>
      <c r="P45" s="28">
        <f t="shared" si="15"/>
        <v>1.9710622265357778</v>
      </c>
    </row>
    <row r="46" spans="1:14" ht="12.75">
      <c r="A46" s="8"/>
      <c r="B46" s="8"/>
      <c r="C46" s="12"/>
      <c r="D46" s="12"/>
      <c r="E46" s="12"/>
      <c r="F46" s="12"/>
      <c r="G46" s="19"/>
      <c r="H46" s="19"/>
      <c r="I46" s="8"/>
      <c r="J46" s="8"/>
      <c r="K46" s="12"/>
      <c r="L46" s="12"/>
      <c r="M46" s="12"/>
      <c r="N46" s="12"/>
    </row>
    <row r="47" spans="1:2" ht="12.75">
      <c r="A47" s="3"/>
      <c r="B47" s="3"/>
    </row>
    <row r="48" spans="1:14" ht="15" customHeight="1">
      <c r="A48" s="106" t="s">
        <v>30</v>
      </c>
      <c r="B48" s="107"/>
      <c r="C48" s="107"/>
      <c r="D48" s="107"/>
      <c r="E48" s="107"/>
      <c r="F48" s="107"/>
      <c r="I48" s="106" t="s">
        <v>37</v>
      </c>
      <c r="J48" s="107"/>
      <c r="K48" s="107"/>
      <c r="L48" s="107"/>
      <c r="M48" s="107"/>
      <c r="N48" s="107"/>
    </row>
    <row r="49" spans="1:14" ht="15" customHeight="1">
      <c r="A49" s="107"/>
      <c r="B49" s="107"/>
      <c r="C49" s="107"/>
      <c r="D49" s="107"/>
      <c r="E49" s="107"/>
      <c r="F49" s="107"/>
      <c r="I49" s="107"/>
      <c r="J49" s="107"/>
      <c r="K49" s="107"/>
      <c r="L49" s="107"/>
      <c r="M49" s="107"/>
      <c r="N49" s="107"/>
    </row>
    <row r="50" spans="1:9" ht="14.25">
      <c r="A50" s="16" t="s">
        <v>31</v>
      </c>
      <c r="B50" s="13"/>
      <c r="I50" s="16" t="s">
        <v>31</v>
      </c>
    </row>
    <row r="51" spans="1:9" ht="12.75">
      <c r="A51" s="13" t="s">
        <v>1</v>
      </c>
      <c r="B51" s="13"/>
      <c r="I51" s="13" t="s">
        <v>1</v>
      </c>
    </row>
    <row r="52" spans="1:2" ht="12.75">
      <c r="A52" s="13"/>
      <c r="B52" s="13"/>
    </row>
    <row r="53" spans="1:2" ht="12.75">
      <c r="A53" s="3"/>
      <c r="B53" s="3"/>
    </row>
    <row r="54" spans="1:9" ht="12.75">
      <c r="A54" s="22" t="s">
        <v>29</v>
      </c>
      <c r="B54" s="3"/>
      <c r="I54" s="22" t="s">
        <v>29</v>
      </c>
    </row>
    <row r="55" spans="1:10" ht="12.75">
      <c r="A55" s="3" t="s">
        <v>21</v>
      </c>
      <c r="B55" s="5">
        <f>MIN(F34:F45)</f>
        <v>0.614519829317269</v>
      </c>
      <c r="I55" s="3" t="s">
        <v>21</v>
      </c>
      <c r="J55" s="26">
        <f>MIN(N34:N45)</f>
        <v>1.1855392156862745</v>
      </c>
    </row>
    <row r="56" spans="1:10" ht="12.75">
      <c r="A56" s="3" t="s">
        <v>22</v>
      </c>
      <c r="B56" s="5">
        <f>MAX(F34:F45)</f>
        <v>1.2508731104526325</v>
      </c>
      <c r="I56" s="3" t="s">
        <v>22</v>
      </c>
      <c r="J56" s="26">
        <f>MAX(N34:N45)</f>
        <v>2.0143134146871065</v>
      </c>
    </row>
    <row r="57" spans="1:10" ht="12.75">
      <c r="A57" s="3" t="s">
        <v>23</v>
      </c>
      <c r="B57" s="5">
        <f>AVERAGE(F34:F45)</f>
        <v>0.8641438355502529</v>
      </c>
      <c r="I57" s="3" t="s">
        <v>23</v>
      </c>
      <c r="J57" s="26">
        <f>AVERAGE(N34:N45)</f>
        <v>1.5084246405793655</v>
      </c>
    </row>
    <row r="58" spans="1:10" ht="12.75">
      <c r="A58" s="3" t="s">
        <v>26</v>
      </c>
      <c r="B58" s="5">
        <f>STDEV(F34:F45)</f>
        <v>0.17334285143618203</v>
      </c>
      <c r="I58" s="3" t="s">
        <v>26</v>
      </c>
      <c r="J58" s="20">
        <f>STDEV(N34:N45)</f>
        <v>0.23603958467163894</v>
      </c>
    </row>
    <row r="59" spans="1:10" ht="12.75">
      <c r="A59" s="3" t="s">
        <v>27</v>
      </c>
      <c r="B59" s="14">
        <v>1.96</v>
      </c>
      <c r="I59" s="3" t="s">
        <v>27</v>
      </c>
      <c r="J59" s="25">
        <v>1.96</v>
      </c>
    </row>
    <row r="60" spans="1:10" ht="12.75">
      <c r="A60" s="3" t="s">
        <v>24</v>
      </c>
      <c r="B60" s="5">
        <f>B57-(B58*B59)</f>
        <v>0.5243918467353361</v>
      </c>
      <c r="I60" s="3" t="s">
        <v>24</v>
      </c>
      <c r="J60" s="20">
        <f>J57-(J58*J59)</f>
        <v>1.0457870546229533</v>
      </c>
    </row>
    <row r="61" spans="1:10" ht="12.75">
      <c r="A61" s="3" t="s">
        <v>25</v>
      </c>
      <c r="B61" s="5">
        <f>B57+(B58*B59)</f>
        <v>1.2038958243651696</v>
      </c>
      <c r="I61" s="3" t="s">
        <v>25</v>
      </c>
      <c r="J61" s="20">
        <f>J57+(J58*J59)</f>
        <v>1.9710622265357778</v>
      </c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</sheetData>
  <sheetProtection/>
  <mergeCells count="26">
    <mergeCell ref="A48:F49"/>
    <mergeCell ref="I48:N49"/>
    <mergeCell ref="P6:P8"/>
    <mergeCell ref="H6:H8"/>
    <mergeCell ref="A10:A21"/>
    <mergeCell ref="A22:A33"/>
    <mergeCell ref="J6:J8"/>
    <mergeCell ref="I10:I21"/>
    <mergeCell ref="I22:I33"/>
    <mergeCell ref="I6:I8"/>
    <mergeCell ref="G6:G8"/>
    <mergeCell ref="O6:O8"/>
    <mergeCell ref="N6:N8"/>
    <mergeCell ref="M6:M8"/>
    <mergeCell ref="L6:L8"/>
    <mergeCell ref="K6:K8"/>
    <mergeCell ref="A34:A45"/>
    <mergeCell ref="I34:I45"/>
    <mergeCell ref="I4:M4"/>
    <mergeCell ref="A4:E4"/>
    <mergeCell ref="A6:A8"/>
    <mergeCell ref="C6:C8"/>
    <mergeCell ref="D6:D8"/>
    <mergeCell ref="E6:E8"/>
    <mergeCell ref="F6:F8"/>
    <mergeCell ref="B6:B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14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7"/>
  <sheetViews>
    <sheetView zoomScale="90" zoomScaleNormal="90" zoomScalePageLayoutView="0" workbookViewId="0" topLeftCell="A1">
      <pane ySplit="8" topLeftCell="A9" activePane="bottomLeft" state="frozen"/>
      <selection pane="topLeft" activeCell="B56" sqref="B56"/>
      <selection pane="bottomLeft" activeCell="L46" sqref="L46"/>
    </sheetView>
  </sheetViews>
  <sheetFormatPr defaultColWidth="11.421875" defaultRowHeight="15"/>
  <cols>
    <col min="1" max="2" width="10.7109375" style="2" customWidth="1"/>
    <col min="3" max="3" width="14.7109375" style="2" customWidth="1"/>
    <col min="4" max="4" width="12.7109375" style="2" customWidth="1"/>
    <col min="5" max="6" width="11.7109375" style="2" customWidth="1"/>
    <col min="7" max="8" width="8.7109375" style="2" customWidth="1"/>
    <col min="9" max="10" width="10.7109375" style="2" customWidth="1"/>
    <col min="11" max="11" width="14.7109375" style="2" customWidth="1"/>
    <col min="12" max="12" width="12.7109375" style="2" customWidth="1"/>
    <col min="13" max="14" width="11.7109375" style="2" customWidth="1"/>
    <col min="15" max="16384" width="11.421875" style="2" customWidth="1"/>
  </cols>
  <sheetData>
    <row r="2" spans="1:2" ht="12.75">
      <c r="A2" s="1" t="s">
        <v>32</v>
      </c>
      <c r="B2" s="1"/>
    </row>
    <row r="4" spans="1:13" ht="39.75" customHeight="1">
      <c r="A4" s="100" t="s">
        <v>39</v>
      </c>
      <c r="B4" s="100"/>
      <c r="C4" s="100"/>
      <c r="D4" s="100"/>
      <c r="E4" s="100"/>
      <c r="F4" s="15"/>
      <c r="G4" s="21"/>
      <c r="H4" s="21"/>
      <c r="I4" s="100" t="s">
        <v>40</v>
      </c>
      <c r="J4" s="100"/>
      <c r="K4" s="100"/>
      <c r="L4" s="100"/>
      <c r="M4" s="100"/>
    </row>
    <row r="6" spans="1:16" ht="24.75" customHeight="1">
      <c r="A6" s="101" t="s">
        <v>3</v>
      </c>
      <c r="B6" s="101" t="s">
        <v>4</v>
      </c>
      <c r="C6" s="102" t="s">
        <v>18</v>
      </c>
      <c r="D6" s="104" t="s">
        <v>19</v>
      </c>
      <c r="E6" s="101" t="s">
        <v>2</v>
      </c>
      <c r="F6" s="101" t="s">
        <v>34</v>
      </c>
      <c r="G6" s="105" t="s">
        <v>24</v>
      </c>
      <c r="H6" s="105" t="s">
        <v>25</v>
      </c>
      <c r="I6" s="101" t="s">
        <v>3</v>
      </c>
      <c r="J6" s="101" t="s">
        <v>4</v>
      </c>
      <c r="K6" s="102" t="s">
        <v>18</v>
      </c>
      <c r="L6" s="104" t="s">
        <v>19</v>
      </c>
      <c r="M6" s="101" t="s">
        <v>2</v>
      </c>
      <c r="N6" s="101" t="s">
        <v>34</v>
      </c>
      <c r="O6" s="105" t="s">
        <v>24</v>
      </c>
      <c r="P6" s="105" t="s">
        <v>25</v>
      </c>
    </row>
    <row r="7" spans="1:16" ht="24.75" customHeight="1">
      <c r="A7" s="101"/>
      <c r="B7" s="101"/>
      <c r="C7" s="103"/>
      <c r="D7" s="101"/>
      <c r="E7" s="101"/>
      <c r="F7" s="101"/>
      <c r="G7" s="105"/>
      <c r="H7" s="105"/>
      <c r="I7" s="101"/>
      <c r="J7" s="101"/>
      <c r="K7" s="103"/>
      <c r="L7" s="101"/>
      <c r="M7" s="101"/>
      <c r="N7" s="101"/>
      <c r="O7" s="105"/>
      <c r="P7" s="105"/>
    </row>
    <row r="8" spans="1:16" ht="24.75" customHeight="1">
      <c r="A8" s="101"/>
      <c r="B8" s="101"/>
      <c r="C8" s="103"/>
      <c r="D8" s="101"/>
      <c r="E8" s="101"/>
      <c r="F8" s="101"/>
      <c r="G8" s="105"/>
      <c r="H8" s="105"/>
      <c r="I8" s="101"/>
      <c r="J8" s="101"/>
      <c r="K8" s="103"/>
      <c r="L8" s="101"/>
      <c r="M8" s="101"/>
      <c r="N8" s="101"/>
      <c r="O8" s="105"/>
      <c r="P8" s="105"/>
    </row>
    <row r="9" spans="7:16" ht="12.75">
      <c r="G9" s="23"/>
      <c r="H9" s="23"/>
      <c r="O9" s="23"/>
      <c r="P9" s="23"/>
    </row>
    <row r="10" spans="1:16" ht="12.75">
      <c r="A10" s="108">
        <v>2012</v>
      </c>
      <c r="B10" s="3" t="s">
        <v>5</v>
      </c>
      <c r="C10" s="6"/>
      <c r="D10" s="6"/>
      <c r="E10" s="5"/>
      <c r="F10" s="5"/>
      <c r="G10" s="24"/>
      <c r="H10" s="24"/>
      <c r="I10" s="108">
        <v>2012</v>
      </c>
      <c r="J10" s="3" t="s">
        <v>5</v>
      </c>
      <c r="K10" s="6"/>
      <c r="L10" s="6"/>
      <c r="M10" s="5"/>
      <c r="N10" s="5"/>
      <c r="O10" s="24"/>
      <c r="P10" s="24"/>
    </row>
    <row r="11" spans="1:16" ht="12.75" customHeight="1">
      <c r="A11" s="109"/>
      <c r="B11" s="3" t="s">
        <v>28</v>
      </c>
      <c r="C11" s="4">
        <v>411306.03</v>
      </c>
      <c r="D11" s="4">
        <v>1406</v>
      </c>
      <c r="E11" s="5">
        <f aca="true" t="shared" si="0" ref="E11:E21">C11/D11</f>
        <v>292.5362944523471</v>
      </c>
      <c r="F11" s="5">
        <f aca="true" t="shared" si="1" ref="F11:F21">E11/8</f>
        <v>36.567036806543385</v>
      </c>
      <c r="G11" s="24">
        <f>B$57-(B$58*B$59)</f>
        <v>-4.6561151047879346</v>
      </c>
      <c r="H11" s="24">
        <f>B$57+(B$58*B$59)</f>
        <v>23.004836385083088</v>
      </c>
      <c r="I11" s="109"/>
      <c r="J11" s="3" t="s">
        <v>28</v>
      </c>
      <c r="K11" s="4">
        <v>1653226.17</v>
      </c>
      <c r="L11" s="4">
        <v>3851</v>
      </c>
      <c r="M11" s="5">
        <f aca="true" t="shared" si="2" ref="M11:M21">K11/L11</f>
        <v>429.2978888600363</v>
      </c>
      <c r="N11" s="5">
        <f>M11/8</f>
        <v>53.66223610750454</v>
      </c>
      <c r="O11" s="24">
        <f>J$57-(J$58*J$59)</f>
        <v>-5.720492223623799</v>
      </c>
      <c r="P11" s="24">
        <f>J$57+(J$58*J$59)</f>
        <v>23.2245442310169</v>
      </c>
    </row>
    <row r="12" spans="1:16" ht="12.75" customHeight="1">
      <c r="A12" s="109"/>
      <c r="B12" s="7" t="s">
        <v>7</v>
      </c>
      <c r="C12" s="4">
        <v>482715.16</v>
      </c>
      <c r="D12" s="4">
        <v>1663</v>
      </c>
      <c r="E12" s="5">
        <f t="shared" si="0"/>
        <v>290.26768490679495</v>
      </c>
      <c r="F12" s="5">
        <f t="shared" si="1"/>
        <v>36.28346061334937</v>
      </c>
      <c r="G12" s="24">
        <f aca="true" t="shared" si="3" ref="G12:G28">B$57-(B$58*B$59)</f>
        <v>-4.6561151047879346</v>
      </c>
      <c r="H12" s="24">
        <f aca="true" t="shared" si="4" ref="H12:H28">B$57+(B$58*B$59)</f>
        <v>23.004836385083088</v>
      </c>
      <c r="I12" s="109"/>
      <c r="J12" s="7" t="s">
        <v>7</v>
      </c>
      <c r="K12" s="4">
        <v>2219877.58</v>
      </c>
      <c r="L12" s="4">
        <v>6221</v>
      </c>
      <c r="M12" s="5">
        <f t="shared" si="2"/>
        <v>356.8361324545893</v>
      </c>
      <c r="N12" s="5">
        <f aca="true" t="shared" si="5" ref="N12:N21">M12/8</f>
        <v>44.60451655682366</v>
      </c>
      <c r="O12" s="24">
        <f aca="true" t="shared" si="6" ref="O12:O28">J$57-(J$58*J$59)</f>
        <v>-5.720492223623799</v>
      </c>
      <c r="P12" s="24">
        <f aca="true" t="shared" si="7" ref="P12:P28">J$57+(J$58*J$59)</f>
        <v>23.2245442310169</v>
      </c>
    </row>
    <row r="13" spans="1:16" ht="12.75" customHeight="1">
      <c r="A13" s="109"/>
      <c r="B13" s="7" t="s">
        <v>8</v>
      </c>
      <c r="C13" s="4">
        <v>362182</v>
      </c>
      <c r="D13" s="4">
        <v>675</v>
      </c>
      <c r="E13" s="5">
        <f t="shared" si="0"/>
        <v>536.565925925926</v>
      </c>
      <c r="F13" s="5">
        <f t="shared" si="1"/>
        <v>67.07074074074075</v>
      </c>
      <c r="G13" s="24">
        <f t="shared" si="3"/>
        <v>-4.6561151047879346</v>
      </c>
      <c r="H13" s="24">
        <f t="shared" si="4"/>
        <v>23.004836385083088</v>
      </c>
      <c r="I13" s="109"/>
      <c r="J13" s="7" t="s">
        <v>8</v>
      </c>
      <c r="K13" s="4">
        <v>1587845</v>
      </c>
      <c r="L13" s="4">
        <v>2748</v>
      </c>
      <c r="M13" s="5">
        <f t="shared" si="2"/>
        <v>577.8184133915574</v>
      </c>
      <c r="N13" s="5">
        <f t="shared" si="5"/>
        <v>72.22730167394468</v>
      </c>
      <c r="O13" s="24">
        <f t="shared" si="6"/>
        <v>-5.720492223623799</v>
      </c>
      <c r="P13" s="24">
        <f t="shared" si="7"/>
        <v>23.2245442310169</v>
      </c>
    </row>
    <row r="14" spans="1:16" ht="12.75" customHeight="1">
      <c r="A14" s="109"/>
      <c r="B14" s="7" t="s">
        <v>9</v>
      </c>
      <c r="C14" s="4">
        <v>294148.52</v>
      </c>
      <c r="D14" s="4">
        <v>917</v>
      </c>
      <c r="E14" s="5">
        <f t="shared" si="0"/>
        <v>320.77264994547437</v>
      </c>
      <c r="F14" s="5">
        <f t="shared" si="1"/>
        <v>40.096581243184296</v>
      </c>
      <c r="G14" s="24">
        <f t="shared" si="3"/>
        <v>-4.6561151047879346</v>
      </c>
      <c r="H14" s="24">
        <f t="shared" si="4"/>
        <v>23.004836385083088</v>
      </c>
      <c r="I14" s="109"/>
      <c r="J14" s="7" t="s">
        <v>9</v>
      </c>
      <c r="K14" s="4">
        <v>1489361.12</v>
      </c>
      <c r="L14" s="4">
        <v>3524</v>
      </c>
      <c r="M14" s="5">
        <f t="shared" si="2"/>
        <v>422.6336889897844</v>
      </c>
      <c r="N14" s="5">
        <f t="shared" si="5"/>
        <v>52.82921112372305</v>
      </c>
      <c r="O14" s="24">
        <f t="shared" si="6"/>
        <v>-5.720492223623799</v>
      </c>
      <c r="P14" s="24">
        <f t="shared" si="7"/>
        <v>23.2245442310169</v>
      </c>
    </row>
    <row r="15" spans="1:16" ht="12.75" customHeight="1">
      <c r="A15" s="109"/>
      <c r="B15" s="7" t="s">
        <v>10</v>
      </c>
      <c r="C15" s="4">
        <v>320842.39</v>
      </c>
      <c r="D15" s="4">
        <v>1103</v>
      </c>
      <c r="E15" s="5">
        <f t="shared" si="0"/>
        <v>290.88158658204895</v>
      </c>
      <c r="F15" s="5">
        <f t="shared" si="1"/>
        <v>36.36019832275612</v>
      </c>
      <c r="G15" s="24">
        <f t="shared" si="3"/>
        <v>-4.6561151047879346</v>
      </c>
      <c r="H15" s="24">
        <f t="shared" si="4"/>
        <v>23.004836385083088</v>
      </c>
      <c r="I15" s="109"/>
      <c r="J15" s="7" t="s">
        <v>10</v>
      </c>
      <c r="K15" s="4">
        <v>1345105.57</v>
      </c>
      <c r="L15" s="4">
        <v>2724</v>
      </c>
      <c r="M15" s="5">
        <f t="shared" si="2"/>
        <v>493.79793318649047</v>
      </c>
      <c r="N15" s="5">
        <f t="shared" si="5"/>
        <v>61.72474164831131</v>
      </c>
      <c r="O15" s="24">
        <f t="shared" si="6"/>
        <v>-5.720492223623799</v>
      </c>
      <c r="P15" s="24">
        <f t="shared" si="7"/>
        <v>23.2245442310169</v>
      </c>
    </row>
    <row r="16" spans="1:16" ht="12.75" customHeight="1">
      <c r="A16" s="109"/>
      <c r="B16" s="7" t="s">
        <v>11</v>
      </c>
      <c r="C16" s="4">
        <v>368270.24</v>
      </c>
      <c r="D16" s="4">
        <v>1224</v>
      </c>
      <c r="E16" s="5">
        <f t="shared" si="0"/>
        <v>300.8743790849673</v>
      </c>
      <c r="F16" s="5">
        <f t="shared" si="1"/>
        <v>37.60929738562091</v>
      </c>
      <c r="G16" s="24">
        <f t="shared" si="3"/>
        <v>-4.6561151047879346</v>
      </c>
      <c r="H16" s="24">
        <f t="shared" si="4"/>
        <v>23.004836385083088</v>
      </c>
      <c r="I16" s="109"/>
      <c r="J16" s="7" t="s">
        <v>11</v>
      </c>
      <c r="K16" s="4">
        <v>1488596.4</v>
      </c>
      <c r="L16" s="4">
        <v>3272</v>
      </c>
      <c r="M16" s="5">
        <f t="shared" si="2"/>
        <v>454.95</v>
      </c>
      <c r="N16" s="5">
        <f t="shared" si="5"/>
        <v>56.86875</v>
      </c>
      <c r="O16" s="24">
        <f t="shared" si="6"/>
        <v>-5.720492223623799</v>
      </c>
      <c r="P16" s="24">
        <f t="shared" si="7"/>
        <v>23.2245442310169</v>
      </c>
    </row>
    <row r="17" spans="1:16" ht="12.75" customHeight="1">
      <c r="A17" s="109"/>
      <c r="B17" s="7" t="s">
        <v>12</v>
      </c>
      <c r="C17" s="4">
        <v>376148.29</v>
      </c>
      <c r="D17" s="4">
        <v>1138</v>
      </c>
      <c r="E17" s="5">
        <f t="shared" si="0"/>
        <v>330.53452548330404</v>
      </c>
      <c r="F17" s="5">
        <f t="shared" si="1"/>
        <v>41.316815685413005</v>
      </c>
      <c r="G17" s="24">
        <f t="shared" si="3"/>
        <v>-4.6561151047879346</v>
      </c>
      <c r="H17" s="24">
        <f t="shared" si="4"/>
        <v>23.004836385083088</v>
      </c>
      <c r="I17" s="109"/>
      <c r="J17" s="7" t="s">
        <v>12</v>
      </c>
      <c r="K17" s="4">
        <v>1455508.14</v>
      </c>
      <c r="L17" s="4">
        <v>3104</v>
      </c>
      <c r="M17" s="5">
        <f t="shared" si="2"/>
        <v>468.9137048969072</v>
      </c>
      <c r="N17" s="5">
        <f t="shared" si="5"/>
        <v>58.6142131121134</v>
      </c>
      <c r="O17" s="24">
        <f t="shared" si="6"/>
        <v>-5.720492223623799</v>
      </c>
      <c r="P17" s="24">
        <f t="shared" si="7"/>
        <v>23.2245442310169</v>
      </c>
    </row>
    <row r="18" spans="1:16" ht="12.75" customHeight="1">
      <c r="A18" s="109"/>
      <c r="B18" s="7" t="s">
        <v>13</v>
      </c>
      <c r="C18" s="4">
        <v>434183.1</v>
      </c>
      <c r="D18" s="4">
        <v>1483</v>
      </c>
      <c r="E18" s="5">
        <f t="shared" si="0"/>
        <v>292.77349966284555</v>
      </c>
      <c r="F18" s="5">
        <f t="shared" si="1"/>
        <v>36.596687457855694</v>
      </c>
      <c r="G18" s="24">
        <f t="shared" si="3"/>
        <v>-4.6561151047879346</v>
      </c>
      <c r="H18" s="24">
        <f t="shared" si="4"/>
        <v>23.004836385083088</v>
      </c>
      <c r="I18" s="109"/>
      <c r="J18" s="7" t="s">
        <v>13</v>
      </c>
      <c r="K18" s="4">
        <v>1687505.44</v>
      </c>
      <c r="L18" s="4">
        <v>3454</v>
      </c>
      <c r="M18" s="5">
        <f t="shared" si="2"/>
        <v>488.5655587724377</v>
      </c>
      <c r="N18" s="5">
        <f t="shared" si="5"/>
        <v>61.070694846554716</v>
      </c>
      <c r="O18" s="24">
        <f t="shared" si="6"/>
        <v>-5.720492223623799</v>
      </c>
      <c r="P18" s="24">
        <f t="shared" si="7"/>
        <v>23.2245442310169</v>
      </c>
    </row>
    <row r="19" spans="1:16" ht="12.75" customHeight="1">
      <c r="A19" s="109"/>
      <c r="B19" s="7" t="s">
        <v>14</v>
      </c>
      <c r="C19" s="4">
        <v>373076.39</v>
      </c>
      <c r="D19" s="4">
        <v>1039</v>
      </c>
      <c r="E19" s="5">
        <f t="shared" si="0"/>
        <v>359.07256015399423</v>
      </c>
      <c r="F19" s="5">
        <f t="shared" si="1"/>
        <v>44.88407001924928</v>
      </c>
      <c r="G19" s="24">
        <f t="shared" si="3"/>
        <v>-4.6561151047879346</v>
      </c>
      <c r="H19" s="24">
        <f t="shared" si="4"/>
        <v>23.004836385083088</v>
      </c>
      <c r="I19" s="109"/>
      <c r="J19" s="7" t="s">
        <v>14</v>
      </c>
      <c r="K19" s="4">
        <v>1682771.28</v>
      </c>
      <c r="L19" s="4">
        <v>2973</v>
      </c>
      <c r="M19" s="5">
        <f t="shared" si="2"/>
        <v>566.0179212916246</v>
      </c>
      <c r="N19" s="5">
        <f t="shared" si="5"/>
        <v>70.75224016145307</v>
      </c>
      <c r="O19" s="24">
        <f t="shared" si="6"/>
        <v>-5.720492223623799</v>
      </c>
      <c r="P19" s="24">
        <f t="shared" si="7"/>
        <v>23.2245442310169</v>
      </c>
    </row>
    <row r="20" spans="1:16" ht="12.75" customHeight="1">
      <c r="A20" s="109"/>
      <c r="B20" s="7" t="s">
        <v>15</v>
      </c>
      <c r="C20" s="4">
        <v>351143.45</v>
      </c>
      <c r="D20" s="4">
        <v>836</v>
      </c>
      <c r="E20" s="5">
        <f t="shared" si="0"/>
        <v>420.02805023923446</v>
      </c>
      <c r="F20" s="5">
        <f t="shared" si="1"/>
        <v>52.50350627990431</v>
      </c>
      <c r="G20" s="24">
        <f t="shared" si="3"/>
        <v>-4.6561151047879346</v>
      </c>
      <c r="H20" s="24">
        <f t="shared" si="4"/>
        <v>23.004836385083088</v>
      </c>
      <c r="I20" s="109"/>
      <c r="J20" s="7" t="s">
        <v>15</v>
      </c>
      <c r="K20" s="4">
        <v>1446657.19</v>
      </c>
      <c r="L20" s="4">
        <v>2411</v>
      </c>
      <c r="M20" s="5">
        <f t="shared" si="2"/>
        <v>600.0237204479469</v>
      </c>
      <c r="N20" s="5">
        <f t="shared" si="5"/>
        <v>75.00296505599336</v>
      </c>
      <c r="O20" s="24">
        <f t="shared" si="6"/>
        <v>-5.720492223623799</v>
      </c>
      <c r="P20" s="24">
        <f t="shared" si="7"/>
        <v>23.2245442310169</v>
      </c>
    </row>
    <row r="21" spans="1:16" ht="12.75">
      <c r="A21" s="110"/>
      <c r="B21" s="8" t="s">
        <v>16</v>
      </c>
      <c r="C21" s="9">
        <v>655247.2</v>
      </c>
      <c r="D21" s="9">
        <v>1857</v>
      </c>
      <c r="E21" s="10">
        <f t="shared" si="0"/>
        <v>352.85255788906835</v>
      </c>
      <c r="F21" s="10">
        <f t="shared" si="1"/>
        <v>44.106569736133544</v>
      </c>
      <c r="G21" s="24">
        <f t="shared" si="3"/>
        <v>-4.6561151047879346</v>
      </c>
      <c r="H21" s="24">
        <f t="shared" si="4"/>
        <v>23.004836385083088</v>
      </c>
      <c r="I21" s="110"/>
      <c r="J21" s="8" t="s">
        <v>16</v>
      </c>
      <c r="K21" s="9">
        <v>1821174.21</v>
      </c>
      <c r="L21" s="9">
        <v>4018</v>
      </c>
      <c r="M21" s="10">
        <f t="shared" si="2"/>
        <v>453.2539099054256</v>
      </c>
      <c r="N21" s="10">
        <f t="shared" si="5"/>
        <v>56.6567387381782</v>
      </c>
      <c r="O21" s="24">
        <f t="shared" si="6"/>
        <v>-5.720492223623799</v>
      </c>
      <c r="P21" s="24">
        <f t="shared" si="7"/>
        <v>23.2245442310169</v>
      </c>
    </row>
    <row r="22" spans="1:16" ht="12.75" customHeight="1">
      <c r="A22" s="97">
        <v>2013</v>
      </c>
      <c r="B22" s="3" t="s">
        <v>5</v>
      </c>
      <c r="C22" s="4">
        <v>597148.58</v>
      </c>
      <c r="D22" s="4">
        <v>1173</v>
      </c>
      <c r="E22" s="5">
        <f>C22/D22</f>
        <v>509.078073316283</v>
      </c>
      <c r="F22" s="5">
        <f>E22/8</f>
        <v>63.634759164535375</v>
      </c>
      <c r="G22" s="24">
        <f t="shared" si="3"/>
        <v>-4.6561151047879346</v>
      </c>
      <c r="H22" s="24">
        <f t="shared" si="4"/>
        <v>23.004836385083088</v>
      </c>
      <c r="I22" s="97">
        <v>2013</v>
      </c>
      <c r="J22" s="3" t="s">
        <v>5</v>
      </c>
      <c r="K22" s="4">
        <v>1988532.2</v>
      </c>
      <c r="L22" s="4">
        <v>3567</v>
      </c>
      <c r="M22" s="5">
        <f>K22/L22</f>
        <v>557.4802915615363</v>
      </c>
      <c r="N22" s="5">
        <f>M22/8</f>
        <v>69.68503644519204</v>
      </c>
      <c r="O22" s="24">
        <f t="shared" si="6"/>
        <v>-5.720492223623799</v>
      </c>
      <c r="P22" s="24">
        <f t="shared" si="7"/>
        <v>23.2245442310169</v>
      </c>
    </row>
    <row r="23" spans="1:16" ht="12.75" customHeight="1">
      <c r="A23" s="98"/>
      <c r="B23" s="3" t="s">
        <v>6</v>
      </c>
      <c r="C23" s="4">
        <v>287730.54</v>
      </c>
      <c r="D23" s="4">
        <v>1176</v>
      </c>
      <c r="E23" s="5">
        <f aca="true" t="shared" si="8" ref="E23:E33">C23/D23</f>
        <v>244.66882653061222</v>
      </c>
      <c r="F23" s="5">
        <f aca="true" t="shared" si="9" ref="F23:F33">E23/8</f>
        <v>30.583603316326528</v>
      </c>
      <c r="G23" s="24">
        <f t="shared" si="3"/>
        <v>-4.6561151047879346</v>
      </c>
      <c r="H23" s="24">
        <f t="shared" si="4"/>
        <v>23.004836385083088</v>
      </c>
      <c r="I23" s="98"/>
      <c r="J23" s="3" t="s">
        <v>6</v>
      </c>
      <c r="K23" s="4">
        <v>1750029.34</v>
      </c>
      <c r="L23" s="4">
        <v>2846</v>
      </c>
      <c r="M23" s="5">
        <f aca="true" t="shared" si="10" ref="M23:M33">K23/L23</f>
        <v>614.9084118060435</v>
      </c>
      <c r="N23" s="5">
        <f>M23/8</f>
        <v>76.86355147575544</v>
      </c>
      <c r="O23" s="24">
        <f t="shared" si="6"/>
        <v>-5.720492223623799</v>
      </c>
      <c r="P23" s="24">
        <f t="shared" si="7"/>
        <v>23.2245442310169</v>
      </c>
    </row>
    <row r="24" spans="1:16" ht="12.75" customHeight="1">
      <c r="A24" s="98"/>
      <c r="B24" s="7" t="s">
        <v>7</v>
      </c>
      <c r="C24" s="4">
        <v>263684.41</v>
      </c>
      <c r="D24" s="4">
        <v>992</v>
      </c>
      <c r="E24" s="5">
        <f t="shared" si="8"/>
        <v>265.81089717741935</v>
      </c>
      <c r="F24" s="5">
        <f t="shared" si="9"/>
        <v>33.22636214717742</v>
      </c>
      <c r="G24" s="24">
        <f t="shared" si="3"/>
        <v>-4.6561151047879346</v>
      </c>
      <c r="H24" s="24">
        <f t="shared" si="4"/>
        <v>23.004836385083088</v>
      </c>
      <c r="I24" s="98"/>
      <c r="J24" s="7" t="s">
        <v>7</v>
      </c>
      <c r="K24" s="4">
        <v>1290751.58</v>
      </c>
      <c r="L24" s="4">
        <v>2854</v>
      </c>
      <c r="M24" s="5">
        <f t="shared" si="10"/>
        <v>452.26053959355295</v>
      </c>
      <c r="N24" s="5">
        <f aca="true" t="shared" si="11" ref="N24:N32">M24/8</f>
        <v>56.53256744919412</v>
      </c>
      <c r="O24" s="24">
        <f t="shared" si="6"/>
        <v>-5.720492223623799</v>
      </c>
      <c r="P24" s="24">
        <f t="shared" si="7"/>
        <v>23.2245442310169</v>
      </c>
    </row>
    <row r="25" spans="1:16" ht="12.75" customHeight="1">
      <c r="A25" s="98"/>
      <c r="B25" s="7" t="s">
        <v>8</v>
      </c>
      <c r="C25" s="4">
        <v>358721</v>
      </c>
      <c r="D25" s="4">
        <v>633</v>
      </c>
      <c r="E25" s="5">
        <f t="shared" si="8"/>
        <v>566.6998420221169</v>
      </c>
      <c r="F25" s="5">
        <f t="shared" si="9"/>
        <v>70.8374802527646</v>
      </c>
      <c r="G25" s="24">
        <f t="shared" si="3"/>
        <v>-4.6561151047879346</v>
      </c>
      <c r="H25" s="24">
        <f t="shared" si="4"/>
        <v>23.004836385083088</v>
      </c>
      <c r="I25" s="98"/>
      <c r="J25" s="7" t="s">
        <v>8</v>
      </c>
      <c r="K25" s="4">
        <v>2347766</v>
      </c>
      <c r="L25" s="4">
        <v>3843</v>
      </c>
      <c r="M25" s="5">
        <f t="shared" si="10"/>
        <v>610.920114493885</v>
      </c>
      <c r="N25" s="5">
        <f t="shared" si="11"/>
        <v>76.36501431173562</v>
      </c>
      <c r="O25" s="24">
        <f t="shared" si="6"/>
        <v>-5.720492223623799</v>
      </c>
      <c r="P25" s="24">
        <f t="shared" si="7"/>
        <v>23.2245442310169</v>
      </c>
    </row>
    <row r="26" spans="1:16" ht="12.75" customHeight="1">
      <c r="A26" s="98"/>
      <c r="B26" s="7" t="s">
        <v>9</v>
      </c>
      <c r="C26" s="4">
        <v>290836</v>
      </c>
      <c r="D26" s="4">
        <v>928</v>
      </c>
      <c r="E26" s="5">
        <f t="shared" si="8"/>
        <v>313.4008620689655</v>
      </c>
      <c r="F26" s="5">
        <f t="shared" si="9"/>
        <v>39.17510775862069</v>
      </c>
      <c r="G26" s="24">
        <f t="shared" si="3"/>
        <v>-4.6561151047879346</v>
      </c>
      <c r="H26" s="24">
        <f t="shared" si="4"/>
        <v>23.004836385083088</v>
      </c>
      <c r="I26" s="98"/>
      <c r="J26" s="7" t="s">
        <v>9</v>
      </c>
      <c r="K26" s="4">
        <v>2212505</v>
      </c>
      <c r="L26" s="4">
        <v>4145</v>
      </c>
      <c r="M26" s="5">
        <f t="shared" si="10"/>
        <v>533.7768395657419</v>
      </c>
      <c r="N26" s="5">
        <f t="shared" si="11"/>
        <v>66.72210494571773</v>
      </c>
      <c r="O26" s="24">
        <f t="shared" si="6"/>
        <v>-5.720492223623799</v>
      </c>
      <c r="P26" s="24">
        <f t="shared" si="7"/>
        <v>23.2245442310169</v>
      </c>
    </row>
    <row r="27" spans="1:16" ht="12.75" customHeight="1">
      <c r="A27" s="98"/>
      <c r="B27" s="7" t="s">
        <v>10</v>
      </c>
      <c r="C27" s="4">
        <v>310848.54</v>
      </c>
      <c r="D27" s="4">
        <v>985</v>
      </c>
      <c r="E27" s="5">
        <f t="shared" si="8"/>
        <v>315.58227411167513</v>
      </c>
      <c r="F27" s="5">
        <f t="shared" si="9"/>
        <v>39.44778426395939</v>
      </c>
      <c r="G27" s="24">
        <f t="shared" si="3"/>
        <v>-4.6561151047879346</v>
      </c>
      <c r="H27" s="24">
        <f t="shared" si="4"/>
        <v>23.004836385083088</v>
      </c>
      <c r="I27" s="98"/>
      <c r="J27" s="7" t="s">
        <v>10</v>
      </c>
      <c r="K27" s="4">
        <v>1513977.31</v>
      </c>
      <c r="L27" s="4">
        <v>2739</v>
      </c>
      <c r="M27" s="5">
        <f t="shared" si="10"/>
        <v>552.7481964220518</v>
      </c>
      <c r="N27" s="5">
        <f t="shared" si="11"/>
        <v>69.09352455275648</v>
      </c>
      <c r="O27" s="24">
        <f t="shared" si="6"/>
        <v>-5.720492223623799</v>
      </c>
      <c r="P27" s="24">
        <f t="shared" si="7"/>
        <v>23.2245442310169</v>
      </c>
    </row>
    <row r="28" spans="1:16" ht="12.75" customHeight="1">
      <c r="A28" s="98"/>
      <c r="B28" s="7" t="s">
        <v>11</v>
      </c>
      <c r="C28" s="4">
        <v>364578.22</v>
      </c>
      <c r="D28" s="4">
        <v>1058</v>
      </c>
      <c r="E28" s="5">
        <f t="shared" si="8"/>
        <v>344.5918903591682</v>
      </c>
      <c r="F28" s="5">
        <f t="shared" si="9"/>
        <v>43.073986294896024</v>
      </c>
      <c r="G28" s="24">
        <f t="shared" si="3"/>
        <v>-4.6561151047879346</v>
      </c>
      <c r="H28" s="24">
        <f t="shared" si="4"/>
        <v>23.004836385083088</v>
      </c>
      <c r="I28" s="98"/>
      <c r="J28" s="7" t="s">
        <v>11</v>
      </c>
      <c r="K28" s="4">
        <v>1784108.44</v>
      </c>
      <c r="L28" s="4">
        <v>3318</v>
      </c>
      <c r="M28" s="5">
        <f t="shared" si="10"/>
        <v>537.7059795057263</v>
      </c>
      <c r="N28" s="5">
        <f t="shared" si="11"/>
        <v>67.21324743821579</v>
      </c>
      <c r="O28" s="24">
        <f t="shared" si="6"/>
        <v>-5.720492223623799</v>
      </c>
      <c r="P28" s="24">
        <f t="shared" si="7"/>
        <v>23.2245442310169</v>
      </c>
    </row>
    <row r="29" spans="1:16" ht="12.75" customHeight="1">
      <c r="A29" s="98"/>
      <c r="B29" s="7" t="s">
        <v>12</v>
      </c>
      <c r="C29" s="4">
        <v>315310.18</v>
      </c>
      <c r="D29" s="4">
        <v>1601</v>
      </c>
      <c r="E29" s="5">
        <f t="shared" si="8"/>
        <v>196.94577139287944</v>
      </c>
      <c r="F29" s="5">
        <f t="shared" si="9"/>
        <v>24.61822142410993</v>
      </c>
      <c r="G29" s="24">
        <f>B$57-(B$58*B$59)</f>
        <v>-4.6561151047879346</v>
      </c>
      <c r="H29" s="24">
        <f>B$57+(B$58*B$59)</f>
        <v>23.004836385083088</v>
      </c>
      <c r="I29" s="98"/>
      <c r="J29" s="7" t="s">
        <v>12</v>
      </c>
      <c r="K29" s="4">
        <v>756378.52</v>
      </c>
      <c r="L29" s="4">
        <v>2684</v>
      </c>
      <c r="M29" s="5">
        <f t="shared" si="10"/>
        <v>281.8101788375559</v>
      </c>
      <c r="N29" s="5">
        <f t="shared" si="11"/>
        <v>35.22627235469449</v>
      </c>
      <c r="O29" s="24">
        <f>J$57-(J$58*J$59)</f>
        <v>-5.720492223623799</v>
      </c>
      <c r="P29" s="24">
        <f>J$57+(J$58*J$59)</f>
        <v>23.2245442310169</v>
      </c>
    </row>
    <row r="30" spans="1:16" ht="12.75" customHeight="1">
      <c r="A30" s="98"/>
      <c r="B30" s="7" t="s">
        <v>13</v>
      </c>
      <c r="C30" s="4">
        <v>631944.26</v>
      </c>
      <c r="D30" s="4">
        <v>1305</v>
      </c>
      <c r="E30" s="5">
        <f t="shared" si="8"/>
        <v>484.24847509578547</v>
      </c>
      <c r="F30" s="5">
        <f t="shared" si="9"/>
        <v>60.53105938697318</v>
      </c>
      <c r="G30" s="24">
        <f>B$57-(B$58*B$59)</f>
        <v>-4.6561151047879346</v>
      </c>
      <c r="H30" s="24">
        <f>B$57+(B$58*B$59)</f>
        <v>23.004836385083088</v>
      </c>
      <c r="I30" s="98"/>
      <c r="J30" s="7" t="s">
        <v>13</v>
      </c>
      <c r="K30" s="4">
        <v>1848244.55</v>
      </c>
      <c r="L30" s="4">
        <v>2860</v>
      </c>
      <c r="M30" s="5">
        <f t="shared" si="10"/>
        <v>646.2393531468532</v>
      </c>
      <c r="N30" s="5">
        <f t="shared" si="11"/>
        <v>80.77991914335665</v>
      </c>
      <c r="O30" s="24">
        <f>J$57-(J$58*J$59)</f>
        <v>-5.720492223623799</v>
      </c>
      <c r="P30" s="24">
        <f>J$57+(J$58*J$59)</f>
        <v>23.2245442310169</v>
      </c>
    </row>
    <row r="31" spans="1:16" ht="12.75" customHeight="1">
      <c r="A31" s="98"/>
      <c r="B31" s="7" t="s">
        <v>14</v>
      </c>
      <c r="C31" s="4">
        <v>545056.37</v>
      </c>
      <c r="D31" s="4">
        <v>2828</v>
      </c>
      <c r="E31" s="5">
        <f t="shared" si="8"/>
        <v>192.73563295615276</v>
      </c>
      <c r="F31" s="5">
        <f t="shared" si="9"/>
        <v>24.091954119519094</v>
      </c>
      <c r="G31" s="24">
        <f>B$57-(B$58*B$59)</f>
        <v>-4.6561151047879346</v>
      </c>
      <c r="H31" s="24">
        <f>B$57+(B$58*B$59)</f>
        <v>23.004836385083088</v>
      </c>
      <c r="I31" s="98"/>
      <c r="J31" s="7" t="s">
        <v>14</v>
      </c>
      <c r="K31" s="4">
        <v>2043841.37</v>
      </c>
      <c r="L31" s="4">
        <v>6256</v>
      </c>
      <c r="M31" s="5">
        <f t="shared" si="10"/>
        <v>326.70098625319696</v>
      </c>
      <c r="N31" s="5">
        <f t="shared" si="11"/>
        <v>40.83762328164962</v>
      </c>
      <c r="O31" s="24">
        <f>J$57-(J$58*J$59)</f>
        <v>-5.720492223623799</v>
      </c>
      <c r="P31" s="24">
        <f>J$57+(J$58*J$59)</f>
        <v>23.2245442310169</v>
      </c>
    </row>
    <row r="32" spans="1:16" ht="12.75">
      <c r="A32" s="98"/>
      <c r="B32" s="7" t="s">
        <v>15</v>
      </c>
      <c r="C32" s="4">
        <v>1004154.39</v>
      </c>
      <c r="D32" s="4">
        <v>1472</v>
      </c>
      <c r="E32" s="5">
        <f t="shared" si="8"/>
        <v>682.1701019021739</v>
      </c>
      <c r="F32" s="5">
        <f t="shared" si="9"/>
        <v>85.27126273777174</v>
      </c>
      <c r="G32" s="24">
        <f>B$57-(B$58*B$59)</f>
        <v>-4.6561151047879346</v>
      </c>
      <c r="H32" s="24">
        <f>B$57+(B$58*B$59)</f>
        <v>23.004836385083088</v>
      </c>
      <c r="I32" s="98"/>
      <c r="J32" s="7" t="s">
        <v>15</v>
      </c>
      <c r="K32" s="4">
        <v>2698019.19</v>
      </c>
      <c r="L32" s="4">
        <v>3598</v>
      </c>
      <c r="M32" s="5">
        <f t="shared" si="10"/>
        <v>749.866367426348</v>
      </c>
      <c r="N32" s="5">
        <f t="shared" si="11"/>
        <v>93.7332959282935</v>
      </c>
      <c r="O32" s="24">
        <f>J$57-(J$58*J$59)</f>
        <v>-5.720492223623799</v>
      </c>
      <c r="P32" s="24">
        <f>J$57+(J$58*J$59)</f>
        <v>23.2245442310169</v>
      </c>
    </row>
    <row r="33" spans="1:16" ht="12.75">
      <c r="A33" s="98"/>
      <c r="B33" s="8" t="s">
        <v>16</v>
      </c>
      <c r="C33" s="9">
        <v>1425107.45</v>
      </c>
      <c r="D33" s="9">
        <v>1341</v>
      </c>
      <c r="E33" s="10">
        <f t="shared" si="8"/>
        <v>1062.7199478001492</v>
      </c>
      <c r="F33" s="10">
        <f t="shared" si="9"/>
        <v>132.83999347501864</v>
      </c>
      <c r="G33" s="24">
        <f>B$57-(B$58*B$59)</f>
        <v>-4.6561151047879346</v>
      </c>
      <c r="H33" s="24">
        <f>B$57+(B$58*B$59)</f>
        <v>23.004836385083088</v>
      </c>
      <c r="I33" s="98"/>
      <c r="J33" s="8" t="s">
        <v>16</v>
      </c>
      <c r="K33" s="9">
        <v>3630390.28</v>
      </c>
      <c r="L33" s="9">
        <v>3427</v>
      </c>
      <c r="M33" s="10">
        <f t="shared" si="10"/>
        <v>1059.3493667931134</v>
      </c>
      <c r="N33" s="10">
        <f>M33/8</f>
        <v>132.41867084913918</v>
      </c>
      <c r="O33" s="24">
        <f>J$57-(J$58*J$59)</f>
        <v>-5.720492223623799</v>
      </c>
      <c r="P33" s="24">
        <f>J$57+(J$58*J$59)</f>
        <v>23.2245442310169</v>
      </c>
    </row>
    <row r="34" spans="1:16" ht="12.75">
      <c r="A34" s="97">
        <v>2014</v>
      </c>
      <c r="B34" s="3" t="s">
        <v>5</v>
      </c>
      <c r="C34" s="4">
        <f>74461.42</f>
        <v>74461.42</v>
      </c>
      <c r="D34" s="4">
        <f>168</f>
        <v>168</v>
      </c>
      <c r="E34" s="5">
        <f>C34/D34</f>
        <v>443.22273809523807</v>
      </c>
      <c r="F34" s="20">
        <f>E34/24</f>
        <v>18.467614087301587</v>
      </c>
      <c r="G34" s="24">
        <f aca="true" t="shared" si="12" ref="G34:G45">B$57-(B$58*B$59)</f>
        <v>-4.6561151047879346</v>
      </c>
      <c r="H34" s="24">
        <f aca="true" t="shared" si="13" ref="H34:H45">B$57+(B$58*B$59)</f>
        <v>23.004836385083088</v>
      </c>
      <c r="I34" s="97">
        <v>2014</v>
      </c>
      <c r="J34" s="3" t="s">
        <v>5</v>
      </c>
      <c r="K34" s="4">
        <v>142658.24</v>
      </c>
      <c r="L34" s="4">
        <v>258</v>
      </c>
      <c r="M34" s="5">
        <f>K34/L34</f>
        <v>552.9389147286821</v>
      </c>
      <c r="N34" s="20">
        <f>M34/24</f>
        <v>23.03912144702842</v>
      </c>
      <c r="O34" s="24">
        <f aca="true" t="shared" si="14" ref="O34:O45">J$57-(J$58*J$59)</f>
        <v>-5.720492223623799</v>
      </c>
      <c r="P34" s="24">
        <f aca="true" t="shared" si="15" ref="P34:P45">J$57+(J$58*J$59)</f>
        <v>23.2245442310169</v>
      </c>
    </row>
    <row r="35" spans="1:16" ht="12.75">
      <c r="A35" s="98"/>
      <c r="B35" s="3" t="s">
        <v>6</v>
      </c>
      <c r="C35" s="4">
        <v>43081.3</v>
      </c>
      <c r="D35" s="4">
        <v>224</v>
      </c>
      <c r="E35" s="5">
        <f aca="true" t="shared" si="16" ref="E35:E45">C35/D35</f>
        <v>192.32723214285716</v>
      </c>
      <c r="F35" s="20">
        <f aca="true" t="shared" si="17" ref="F35:F45">E35/24</f>
        <v>8.013634672619048</v>
      </c>
      <c r="G35" s="24">
        <f t="shared" si="12"/>
        <v>-4.6561151047879346</v>
      </c>
      <c r="H35" s="24">
        <f t="shared" si="13"/>
        <v>23.004836385083088</v>
      </c>
      <c r="I35" s="98"/>
      <c r="J35" s="3" t="s">
        <v>6</v>
      </c>
      <c r="K35" s="4">
        <v>73258.5</v>
      </c>
      <c r="L35" s="4">
        <v>836</v>
      </c>
      <c r="M35" s="5">
        <f aca="true" t="shared" si="18" ref="M35:M45">K35/L35</f>
        <v>87.62978468899522</v>
      </c>
      <c r="N35" s="20">
        <f aca="true" t="shared" si="19" ref="N35:N45">M35/24</f>
        <v>3.651241028708134</v>
      </c>
      <c r="O35" s="24">
        <f t="shared" si="14"/>
        <v>-5.720492223623799</v>
      </c>
      <c r="P35" s="24">
        <f t="shared" si="15"/>
        <v>23.2245442310169</v>
      </c>
    </row>
    <row r="36" spans="1:16" ht="12.75">
      <c r="A36" s="98"/>
      <c r="B36" s="7" t="s">
        <v>7</v>
      </c>
      <c r="C36" s="4">
        <v>93093.13</v>
      </c>
      <c r="D36" s="4">
        <v>496</v>
      </c>
      <c r="E36" s="5">
        <f t="shared" si="16"/>
        <v>187.6877620967742</v>
      </c>
      <c r="F36" s="20">
        <f t="shared" si="17"/>
        <v>7.820323420698926</v>
      </c>
      <c r="G36" s="24">
        <f t="shared" si="12"/>
        <v>-4.6561151047879346</v>
      </c>
      <c r="H36" s="24">
        <f t="shared" si="13"/>
        <v>23.004836385083088</v>
      </c>
      <c r="I36" s="98"/>
      <c r="J36" s="7" t="s">
        <v>7</v>
      </c>
      <c r="K36" s="4">
        <v>335817.05</v>
      </c>
      <c r="L36" s="4">
        <v>2056</v>
      </c>
      <c r="M36" s="5">
        <f t="shared" si="18"/>
        <v>163.33514105058364</v>
      </c>
      <c r="N36" s="20">
        <f t="shared" si="19"/>
        <v>6.805630877107652</v>
      </c>
      <c r="O36" s="24">
        <f t="shared" si="14"/>
        <v>-5.720492223623799</v>
      </c>
      <c r="P36" s="24">
        <f t="shared" si="15"/>
        <v>23.2245442310169</v>
      </c>
    </row>
    <row r="37" spans="1:16" ht="12.75">
      <c r="A37" s="98"/>
      <c r="B37" s="7" t="s">
        <v>8</v>
      </c>
      <c r="C37" s="4">
        <v>48951.08</v>
      </c>
      <c r="D37" s="4">
        <v>79</v>
      </c>
      <c r="E37" s="5">
        <f t="shared" si="16"/>
        <v>619.6339240506329</v>
      </c>
      <c r="F37" s="20">
        <f t="shared" si="17"/>
        <v>25.818080168776373</v>
      </c>
      <c r="G37" s="24">
        <f t="shared" si="12"/>
        <v>-4.6561151047879346</v>
      </c>
      <c r="H37" s="24">
        <f t="shared" si="13"/>
        <v>23.004836385083088</v>
      </c>
      <c r="I37" s="98"/>
      <c r="J37" s="7" t="s">
        <v>8</v>
      </c>
      <c r="K37" s="4">
        <v>98908.26</v>
      </c>
      <c r="L37" s="4">
        <v>1143</v>
      </c>
      <c r="M37" s="5">
        <f t="shared" si="18"/>
        <v>86.53391076115486</v>
      </c>
      <c r="N37" s="20">
        <f t="shared" si="19"/>
        <v>3.605579615048119</v>
      </c>
      <c r="O37" s="24">
        <f t="shared" si="14"/>
        <v>-5.720492223623799</v>
      </c>
      <c r="P37" s="24">
        <f t="shared" si="15"/>
        <v>23.2245442310169</v>
      </c>
    </row>
    <row r="38" spans="1:16" ht="12.75">
      <c r="A38" s="98"/>
      <c r="B38" s="7" t="s">
        <v>9</v>
      </c>
      <c r="C38" s="4">
        <v>56495.35</v>
      </c>
      <c r="D38" s="4">
        <v>412</v>
      </c>
      <c r="E38" s="5">
        <f t="shared" si="16"/>
        <v>137.1246359223301</v>
      </c>
      <c r="F38" s="20">
        <f t="shared" si="17"/>
        <v>5.7135264967637545</v>
      </c>
      <c r="G38" s="24">
        <f t="shared" si="12"/>
        <v>-4.6561151047879346</v>
      </c>
      <c r="H38" s="24">
        <f t="shared" si="13"/>
        <v>23.004836385083088</v>
      </c>
      <c r="I38" s="98"/>
      <c r="J38" s="7" t="s">
        <v>9</v>
      </c>
      <c r="K38" s="4">
        <v>189585.38</v>
      </c>
      <c r="L38" s="4">
        <v>1180</v>
      </c>
      <c r="M38" s="5">
        <f t="shared" si="18"/>
        <v>160.66557627118644</v>
      </c>
      <c r="N38" s="20">
        <f t="shared" si="19"/>
        <v>6.694399011299435</v>
      </c>
      <c r="O38" s="24">
        <f t="shared" si="14"/>
        <v>-5.720492223623799</v>
      </c>
      <c r="P38" s="24">
        <f t="shared" si="15"/>
        <v>23.2245442310169</v>
      </c>
    </row>
    <row r="39" spans="1:16" ht="12.75">
      <c r="A39" s="98"/>
      <c r="B39" s="7" t="s">
        <v>10</v>
      </c>
      <c r="C39" s="4">
        <v>95773.21</v>
      </c>
      <c r="D39" s="4">
        <v>410</v>
      </c>
      <c r="E39" s="5">
        <f t="shared" si="16"/>
        <v>233.59319512195123</v>
      </c>
      <c r="F39" s="20">
        <f t="shared" si="17"/>
        <v>9.733049796747968</v>
      </c>
      <c r="G39" s="24">
        <f t="shared" si="12"/>
        <v>-4.6561151047879346</v>
      </c>
      <c r="H39" s="24">
        <f t="shared" si="13"/>
        <v>23.004836385083088</v>
      </c>
      <c r="I39" s="98"/>
      <c r="J39" s="7" t="s">
        <v>10</v>
      </c>
      <c r="K39" s="4">
        <v>906080.3</v>
      </c>
      <c r="L39" s="4">
        <v>1490</v>
      </c>
      <c r="M39" s="5">
        <f t="shared" si="18"/>
        <v>608.1075838926175</v>
      </c>
      <c r="N39" s="20">
        <f t="shared" si="19"/>
        <v>25.33781599552573</v>
      </c>
      <c r="O39" s="24">
        <f t="shared" si="14"/>
        <v>-5.720492223623799</v>
      </c>
      <c r="P39" s="24">
        <f t="shared" si="15"/>
        <v>23.2245442310169</v>
      </c>
    </row>
    <row r="40" spans="1:16" ht="12.75">
      <c r="A40" s="98"/>
      <c r="B40" s="7" t="s">
        <v>11</v>
      </c>
      <c r="C40" s="4">
        <v>33563.26</v>
      </c>
      <c r="D40" s="4">
        <v>498</v>
      </c>
      <c r="E40" s="5">
        <f t="shared" si="16"/>
        <v>67.39610441767068</v>
      </c>
      <c r="F40" s="20">
        <f t="shared" si="17"/>
        <v>2.808171017402945</v>
      </c>
      <c r="G40" s="24">
        <f t="shared" si="12"/>
        <v>-4.6561151047879346</v>
      </c>
      <c r="H40" s="24">
        <f t="shared" si="13"/>
        <v>23.004836385083088</v>
      </c>
      <c r="I40" s="98"/>
      <c r="J40" s="7" t="s">
        <v>11</v>
      </c>
      <c r="K40" s="4">
        <v>278853.4</v>
      </c>
      <c r="L40" s="4">
        <v>1784</v>
      </c>
      <c r="M40" s="5">
        <f t="shared" si="18"/>
        <v>156.30795964125562</v>
      </c>
      <c r="N40" s="20">
        <f t="shared" si="19"/>
        <v>6.512831651718984</v>
      </c>
      <c r="O40" s="24">
        <f t="shared" si="14"/>
        <v>-5.720492223623799</v>
      </c>
      <c r="P40" s="24">
        <f t="shared" si="15"/>
        <v>23.2245442310169</v>
      </c>
    </row>
    <row r="41" spans="1:16" ht="12.75">
      <c r="A41" s="98"/>
      <c r="B41" s="7" t="s">
        <v>12</v>
      </c>
      <c r="C41" s="4">
        <v>41980.54</v>
      </c>
      <c r="D41" s="4">
        <v>566</v>
      </c>
      <c r="E41" s="5">
        <f t="shared" si="16"/>
        <v>74.17056537102474</v>
      </c>
      <c r="F41" s="20">
        <f t="shared" si="17"/>
        <v>3.0904402237926973</v>
      </c>
      <c r="G41" s="24">
        <f t="shared" si="12"/>
        <v>-4.6561151047879346</v>
      </c>
      <c r="H41" s="24">
        <f t="shared" si="13"/>
        <v>23.004836385083088</v>
      </c>
      <c r="I41" s="98"/>
      <c r="J41" s="7" t="s">
        <v>12</v>
      </c>
      <c r="K41" s="4">
        <v>331429.22</v>
      </c>
      <c r="L41" s="4">
        <v>2352</v>
      </c>
      <c r="M41" s="5">
        <f t="shared" si="18"/>
        <v>140.91378401360544</v>
      </c>
      <c r="N41" s="20">
        <f t="shared" si="19"/>
        <v>5.87140766723356</v>
      </c>
      <c r="O41" s="24">
        <f t="shared" si="14"/>
        <v>-5.720492223623799</v>
      </c>
      <c r="P41" s="24">
        <f t="shared" si="15"/>
        <v>23.2245442310169</v>
      </c>
    </row>
    <row r="42" spans="1:16" ht="12.75">
      <c r="A42" s="98"/>
      <c r="B42" s="7" t="s">
        <v>13</v>
      </c>
      <c r="C42" s="4">
        <v>50759.41</v>
      </c>
      <c r="D42" s="4">
        <v>365</v>
      </c>
      <c r="E42" s="5">
        <f t="shared" si="16"/>
        <v>139.06687671232876</v>
      </c>
      <c r="F42" s="20">
        <f t="shared" si="17"/>
        <v>5.794453196347032</v>
      </c>
      <c r="G42" s="24">
        <f t="shared" si="12"/>
        <v>-4.6561151047879346</v>
      </c>
      <c r="H42" s="24">
        <f t="shared" si="13"/>
        <v>23.004836385083088</v>
      </c>
      <c r="I42" s="98"/>
      <c r="J42" s="7" t="s">
        <v>13</v>
      </c>
      <c r="K42" s="4">
        <v>401762.34</v>
      </c>
      <c r="L42" s="4">
        <v>1865</v>
      </c>
      <c r="M42" s="5">
        <f t="shared" si="18"/>
        <v>215.42216621983917</v>
      </c>
      <c r="N42" s="20">
        <f t="shared" si="19"/>
        <v>8.975923592493299</v>
      </c>
      <c r="O42" s="24">
        <f t="shared" si="14"/>
        <v>-5.720492223623799</v>
      </c>
      <c r="P42" s="24">
        <f t="shared" si="15"/>
        <v>23.2245442310169</v>
      </c>
    </row>
    <row r="43" spans="1:16" ht="12.75">
      <c r="A43" s="98"/>
      <c r="B43" s="7" t="s">
        <v>14</v>
      </c>
      <c r="C43" s="4">
        <v>41349.34</v>
      </c>
      <c r="D43" s="4">
        <v>665</v>
      </c>
      <c r="E43" s="5">
        <f t="shared" si="16"/>
        <v>62.17945864661654</v>
      </c>
      <c r="F43" s="20">
        <f t="shared" si="17"/>
        <v>2.5908107769423556</v>
      </c>
      <c r="G43" s="24">
        <f t="shared" si="12"/>
        <v>-4.6561151047879346</v>
      </c>
      <c r="H43" s="24">
        <f t="shared" si="13"/>
        <v>23.004836385083088</v>
      </c>
      <c r="I43" s="98"/>
      <c r="J43" s="7" t="s">
        <v>14</v>
      </c>
      <c r="K43" s="4">
        <v>227730.28</v>
      </c>
      <c r="L43" s="4">
        <v>2297</v>
      </c>
      <c r="M43" s="5">
        <f t="shared" si="18"/>
        <v>99.14248149760557</v>
      </c>
      <c r="N43" s="20">
        <f t="shared" si="19"/>
        <v>4.130936729066899</v>
      </c>
      <c r="O43" s="24">
        <f t="shared" si="14"/>
        <v>-5.720492223623799</v>
      </c>
      <c r="P43" s="24">
        <f t="shared" si="15"/>
        <v>23.2245442310169</v>
      </c>
    </row>
    <row r="44" spans="1:16" ht="12.75">
      <c r="A44" s="98"/>
      <c r="B44" s="7" t="s">
        <v>15</v>
      </c>
      <c r="C44" s="4">
        <v>26712.04</v>
      </c>
      <c r="D44" s="4">
        <v>187</v>
      </c>
      <c r="E44" s="5">
        <f t="shared" si="16"/>
        <v>142.84513368983957</v>
      </c>
      <c r="F44" s="20">
        <f t="shared" si="17"/>
        <v>5.951880570409982</v>
      </c>
      <c r="G44" s="24">
        <f t="shared" si="12"/>
        <v>-4.6561151047879346</v>
      </c>
      <c r="H44" s="24">
        <f t="shared" si="13"/>
        <v>23.004836385083088</v>
      </c>
      <c r="I44" s="98"/>
      <c r="J44" s="7" t="s">
        <v>15</v>
      </c>
      <c r="K44" s="4">
        <v>154260.28</v>
      </c>
      <c r="L44" s="4">
        <v>1197</v>
      </c>
      <c r="M44" s="5">
        <f t="shared" si="18"/>
        <v>128.87241436925646</v>
      </c>
      <c r="N44" s="20">
        <f t="shared" si="19"/>
        <v>5.369683932052353</v>
      </c>
      <c r="O44" s="24">
        <f t="shared" si="14"/>
        <v>-5.720492223623799</v>
      </c>
      <c r="P44" s="24">
        <f t="shared" si="15"/>
        <v>23.2245442310169</v>
      </c>
    </row>
    <row r="45" spans="1:16" ht="12.75">
      <c r="A45" s="98"/>
      <c r="B45" s="7" t="s">
        <v>16</v>
      </c>
      <c r="C45" s="4">
        <v>288093.32</v>
      </c>
      <c r="D45" s="4">
        <v>840</v>
      </c>
      <c r="E45" s="5">
        <f t="shared" si="16"/>
        <v>342.9682380952381</v>
      </c>
      <c r="F45" s="20">
        <f t="shared" si="17"/>
        <v>14.290343253968254</v>
      </c>
      <c r="G45" s="24">
        <f t="shared" si="12"/>
        <v>-4.6561151047879346</v>
      </c>
      <c r="H45" s="24">
        <f t="shared" si="13"/>
        <v>23.004836385083088</v>
      </c>
      <c r="I45" s="98"/>
      <c r="J45" s="7" t="s">
        <v>16</v>
      </c>
      <c r="K45" s="4">
        <v>233943.29</v>
      </c>
      <c r="L45" s="4">
        <v>1938</v>
      </c>
      <c r="M45" s="5">
        <f t="shared" si="18"/>
        <v>120.71377192982456</v>
      </c>
      <c r="N45" s="20">
        <f t="shared" si="19"/>
        <v>5.029740497076023</v>
      </c>
      <c r="O45" s="24">
        <f t="shared" si="14"/>
        <v>-5.720492223623799</v>
      </c>
      <c r="P45" s="24">
        <f t="shared" si="15"/>
        <v>23.2245442310169</v>
      </c>
    </row>
    <row r="46" spans="1:14" ht="12.75">
      <c r="A46" s="8"/>
      <c r="B46" s="8"/>
      <c r="C46" s="12"/>
      <c r="D46" s="12"/>
      <c r="E46" s="12"/>
      <c r="F46" s="12"/>
      <c r="G46" s="27"/>
      <c r="H46" s="27"/>
      <c r="I46" s="8"/>
      <c r="J46" s="8"/>
      <c r="K46" s="12"/>
      <c r="L46" s="12"/>
      <c r="M46" s="12"/>
      <c r="N46" s="12"/>
    </row>
    <row r="47" spans="1:2" ht="12.75">
      <c r="A47" s="3"/>
      <c r="B47" s="3"/>
    </row>
    <row r="48" spans="1:14" ht="12.75" customHeight="1">
      <c r="A48" s="106" t="s">
        <v>30</v>
      </c>
      <c r="B48" s="107"/>
      <c r="C48" s="107"/>
      <c r="D48" s="107"/>
      <c r="E48" s="107"/>
      <c r="F48" s="107"/>
      <c r="I48" s="106" t="s">
        <v>30</v>
      </c>
      <c r="J48" s="107"/>
      <c r="K48" s="107"/>
      <c r="L48" s="107"/>
      <c r="M48" s="107"/>
      <c r="N48" s="107"/>
    </row>
    <row r="49" spans="1:14" ht="12.75">
      <c r="A49" s="107"/>
      <c r="B49" s="107"/>
      <c r="C49" s="107"/>
      <c r="D49" s="107"/>
      <c r="E49" s="107"/>
      <c r="F49" s="107"/>
      <c r="I49" s="107"/>
      <c r="J49" s="107"/>
      <c r="K49" s="107"/>
      <c r="L49" s="107"/>
      <c r="M49" s="107"/>
      <c r="N49" s="107"/>
    </row>
    <row r="50" spans="1:10" ht="14.25">
      <c r="A50" s="16" t="s">
        <v>38</v>
      </c>
      <c r="B50" s="16"/>
      <c r="I50" s="16" t="s">
        <v>38</v>
      </c>
      <c r="J50" s="16"/>
    </row>
    <row r="51" spans="1:9" ht="12.75">
      <c r="A51" s="2" t="s">
        <v>20</v>
      </c>
      <c r="I51" s="2" t="s">
        <v>20</v>
      </c>
    </row>
    <row r="52" spans="1:10" ht="12.75">
      <c r="A52" s="13" t="s">
        <v>1</v>
      </c>
      <c r="B52" s="13"/>
      <c r="I52" s="13" t="s">
        <v>1</v>
      </c>
      <c r="J52" s="13"/>
    </row>
    <row r="54" spans="1:9" ht="12.75">
      <c r="A54" s="22" t="s">
        <v>29</v>
      </c>
      <c r="B54" s="3"/>
      <c r="I54" s="22" t="s">
        <v>29</v>
      </c>
    </row>
    <row r="55" spans="1:10" ht="12.75">
      <c r="A55" s="3" t="s">
        <v>21</v>
      </c>
      <c r="B55" s="20">
        <f>MIN(F34:F45)</f>
        <v>2.5908107769423556</v>
      </c>
      <c r="C55" s="14"/>
      <c r="D55" s="14"/>
      <c r="I55" s="3" t="s">
        <v>21</v>
      </c>
      <c r="J55" s="20">
        <f>MIN(N34:N45)</f>
        <v>3.605579615048119</v>
      </c>
    </row>
    <row r="56" spans="1:10" ht="12.75">
      <c r="A56" s="3" t="s">
        <v>22</v>
      </c>
      <c r="B56" s="20">
        <f>MAX(F34:F45)</f>
        <v>25.818080168776373</v>
      </c>
      <c r="C56" s="14"/>
      <c r="D56" s="14"/>
      <c r="I56" s="3" t="s">
        <v>22</v>
      </c>
      <c r="J56" s="20">
        <f>MAX(N34:N45)</f>
        <v>25.33781599552573</v>
      </c>
    </row>
    <row r="57" spans="1:10" ht="12.75">
      <c r="A57" s="3" t="s">
        <v>23</v>
      </c>
      <c r="B57" s="20">
        <f>AVERAGE(F34:F45)</f>
        <v>9.174360640147578</v>
      </c>
      <c r="C57" s="14"/>
      <c r="D57" s="14"/>
      <c r="I57" s="3" t="s">
        <v>23</v>
      </c>
      <c r="J57" s="20">
        <f>AVERAGE(N34:N45)</f>
        <v>8.752026003696551</v>
      </c>
    </row>
    <row r="58" spans="1:10" ht="12.75">
      <c r="A58" s="3" t="s">
        <v>26</v>
      </c>
      <c r="B58" s="20">
        <f>STDEV(F34:F45)</f>
        <v>7.056365175987507</v>
      </c>
      <c r="I58" s="3" t="s">
        <v>26</v>
      </c>
      <c r="J58" s="20">
        <f>STDEV(N34:N45)</f>
        <v>7.3839378710818115</v>
      </c>
    </row>
    <row r="59" spans="1:10" ht="12.75">
      <c r="A59" s="3" t="s">
        <v>27</v>
      </c>
      <c r="B59" s="25">
        <v>1.96</v>
      </c>
      <c r="I59" s="3" t="s">
        <v>27</v>
      </c>
      <c r="J59" s="25">
        <v>1.96</v>
      </c>
    </row>
    <row r="60" spans="1:10" ht="12.75">
      <c r="A60" s="3" t="s">
        <v>24</v>
      </c>
      <c r="B60" s="20">
        <f>B57-(B58*B59)</f>
        <v>-4.6561151047879346</v>
      </c>
      <c r="I60" s="3" t="s">
        <v>24</v>
      </c>
      <c r="J60" s="20">
        <f>J57-(J58*J59)</f>
        <v>-5.720492223623799</v>
      </c>
    </row>
    <row r="61" spans="1:10" ht="12.75">
      <c r="A61" s="3" t="s">
        <v>25</v>
      </c>
      <c r="B61" s="20">
        <f>B57+(B58*B59)</f>
        <v>23.004836385083088</v>
      </c>
      <c r="I61" s="3" t="s">
        <v>25</v>
      </c>
      <c r="J61" s="20">
        <f>J57+(J58*J59)</f>
        <v>23.2245442310169</v>
      </c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</sheetData>
  <sheetProtection/>
  <mergeCells count="26">
    <mergeCell ref="K6:K8"/>
    <mergeCell ref="L6:L8"/>
    <mergeCell ref="A48:F49"/>
    <mergeCell ref="I48:N49"/>
    <mergeCell ref="A10:A21"/>
    <mergeCell ref="A22:A33"/>
    <mergeCell ref="I10:I21"/>
    <mergeCell ref="I22:I33"/>
    <mergeCell ref="B6:B8"/>
    <mergeCell ref="H6:H8"/>
    <mergeCell ref="A34:A45"/>
    <mergeCell ref="I34:I45"/>
    <mergeCell ref="J6:J8"/>
    <mergeCell ref="G6:G8"/>
    <mergeCell ref="I6:I8"/>
    <mergeCell ref="F6:F8"/>
    <mergeCell ref="O6:O8"/>
    <mergeCell ref="P6:P8"/>
    <mergeCell ref="A4:E4"/>
    <mergeCell ref="I4:M4"/>
    <mergeCell ref="A6:A8"/>
    <mergeCell ref="C6:C8"/>
    <mergeCell ref="D6:D8"/>
    <mergeCell ref="E6:E8"/>
    <mergeCell ref="M6:M8"/>
    <mergeCell ref="N6:N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14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mprotti</dc:creator>
  <cp:keywords/>
  <dc:description/>
  <cp:lastModifiedBy>Astrid Virginia Valverde Bermudez</cp:lastModifiedBy>
  <cp:lastPrinted>2017-11-24T22:08:12Z</cp:lastPrinted>
  <dcterms:created xsi:type="dcterms:W3CDTF">2011-10-27T14:40:10Z</dcterms:created>
  <dcterms:modified xsi:type="dcterms:W3CDTF">2019-03-19T21:19:28Z</dcterms:modified>
  <cp:category/>
  <cp:version/>
  <cp:contentType/>
  <cp:contentStatus/>
</cp:coreProperties>
</file>